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-H510M\Desktop\"/>
    </mc:Choice>
  </mc:AlternateContent>
  <xr:revisionPtr revIDLastSave="0" documentId="13_ncr:1_{8754A6DB-93A4-4B94-B047-ADF1FDD0E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եկ.2025 2-րդ եռ" sheetId="22" r:id="rId1"/>
    <sheet name="ծախս 2025 2-րդ եռ" sheetId="23" r:id="rId2"/>
    <sheet name="եկ.2025 9-ամիս " sheetId="24" r:id="rId3"/>
    <sheet name="ծախս 2025 9-ամիս" sheetId="25" r:id="rId4"/>
    <sheet name="Лист1" sheetId="13" r:id="rId5"/>
  </sheets>
  <calcPr calcId="181029"/>
</workbook>
</file>

<file path=xl/calcChain.xml><?xml version="1.0" encoding="utf-8"?>
<calcChain xmlns="http://schemas.openxmlformats.org/spreadsheetml/2006/main">
  <c r="E24" i="23" l="1"/>
  <c r="E21" i="24"/>
  <c r="E19" i="24"/>
  <c r="E16" i="24"/>
  <c r="E28" i="25"/>
  <c r="E27" i="25"/>
  <c r="E26" i="25"/>
  <c r="E24" i="25"/>
  <c r="E13" i="25"/>
  <c r="E12" i="25"/>
  <c r="E12" i="23" l="1"/>
  <c r="E10" i="23"/>
  <c r="E9" i="23"/>
  <c r="E7" i="23"/>
  <c r="E6" i="23"/>
  <c r="E6" i="25"/>
  <c r="E7" i="24"/>
  <c r="E8" i="24"/>
  <c r="E9" i="24"/>
  <c r="E14" i="24" s="1"/>
  <c r="E10" i="24"/>
  <c r="E11" i="24"/>
  <c r="E12" i="24"/>
  <c r="E13" i="24"/>
  <c r="E6" i="24"/>
  <c r="E31" i="25"/>
  <c r="E30" i="25"/>
  <c r="F29" i="25"/>
  <c r="D29" i="25"/>
  <c r="C29" i="25"/>
  <c r="E29" i="25"/>
  <c r="F25" i="25"/>
  <c r="D25" i="25"/>
  <c r="C25" i="25"/>
  <c r="E22" i="25"/>
  <c r="E21" i="25"/>
  <c r="F19" i="25"/>
  <c r="D19" i="25"/>
  <c r="C19" i="25"/>
  <c r="E17" i="25"/>
  <c r="E19" i="25" s="1"/>
  <c r="D14" i="25"/>
  <c r="E14" i="25" s="1"/>
  <c r="C14" i="25"/>
  <c r="E10" i="25"/>
  <c r="F9" i="25"/>
  <c r="F8" i="25"/>
  <c r="E8" i="25"/>
  <c r="D8" i="25"/>
  <c r="C8" i="25"/>
  <c r="G31" i="24"/>
  <c r="F31" i="24"/>
  <c r="E31" i="24"/>
  <c r="D31" i="24"/>
  <c r="C31" i="24"/>
  <c r="F27" i="24"/>
  <c r="E27" i="24"/>
  <c r="D27" i="24"/>
  <c r="C27" i="24"/>
  <c r="G26" i="24"/>
  <c r="D26" i="24"/>
  <c r="F23" i="24"/>
  <c r="E23" i="24"/>
  <c r="D23" i="24"/>
  <c r="F20" i="24"/>
  <c r="E20" i="24"/>
  <c r="D20" i="24"/>
  <c r="F14" i="24"/>
  <c r="D14" i="24"/>
  <c r="C14" i="24"/>
  <c r="E28" i="23"/>
  <c r="E27" i="23"/>
  <c r="E26" i="23"/>
  <c r="F25" i="23"/>
  <c r="F14" i="23"/>
  <c r="E12" i="22"/>
  <c r="F14" i="22"/>
  <c r="F20" i="22"/>
  <c r="E21" i="22"/>
  <c r="E19" i="22"/>
  <c r="E16" i="22"/>
  <c r="D20" i="22"/>
  <c r="E7" i="22"/>
  <c r="E8" i="22"/>
  <c r="E9" i="22"/>
  <c r="E10" i="22"/>
  <c r="E11" i="22"/>
  <c r="E6" i="22"/>
  <c r="E31" i="23"/>
  <c r="E30" i="23"/>
  <c r="D29" i="23"/>
  <c r="C29" i="23"/>
  <c r="D25" i="23"/>
  <c r="C25" i="23"/>
  <c r="E22" i="23"/>
  <c r="E21" i="23"/>
  <c r="F20" i="23"/>
  <c r="F19" i="23"/>
  <c r="D19" i="23"/>
  <c r="C19" i="23"/>
  <c r="E17" i="23"/>
  <c r="D14" i="23"/>
  <c r="E14" i="23" s="1"/>
  <c r="C14" i="23"/>
  <c r="F9" i="23"/>
  <c r="F8" i="23"/>
  <c r="E8" i="23"/>
  <c r="D8" i="23"/>
  <c r="C8" i="23"/>
  <c r="G31" i="22"/>
  <c r="F31" i="22"/>
  <c r="E31" i="22"/>
  <c r="D31" i="22"/>
  <c r="C31" i="22"/>
  <c r="F27" i="22"/>
  <c r="E27" i="22"/>
  <c r="D27" i="22"/>
  <c r="C27" i="22"/>
  <c r="G26" i="22"/>
  <c r="D26" i="22"/>
  <c r="F23" i="22"/>
  <c r="E23" i="22"/>
  <c r="D23" i="22"/>
  <c r="D14" i="22"/>
  <c r="C14" i="22"/>
  <c r="G14" i="24" l="1"/>
  <c r="D28" i="24"/>
  <c r="C33" i="25"/>
  <c r="E25" i="25"/>
  <c r="D33" i="25"/>
  <c r="E33" i="25" s="1"/>
  <c r="F33" i="25"/>
  <c r="E28" i="24"/>
  <c r="F28" i="24"/>
  <c r="D33" i="23"/>
  <c r="E33" i="23" s="1"/>
  <c r="E19" i="23"/>
  <c r="C33" i="23"/>
  <c r="E25" i="23"/>
  <c r="E29" i="23"/>
  <c r="F28" i="22"/>
  <c r="F29" i="23"/>
  <c r="F33" i="23" s="1"/>
  <c r="E20" i="22"/>
  <c r="D28" i="22"/>
  <c r="E14" i="22"/>
  <c r="G14" i="22" s="1"/>
  <c r="G28" i="24" l="1"/>
  <c r="G33" i="25"/>
  <c r="G33" i="23"/>
  <c r="E28" i="22"/>
  <c r="G28" i="22" s="1"/>
  <c r="C20" i="22"/>
  <c r="C28" i="22"/>
  <c r="C28" i="24"/>
  <c r="C20" i="24"/>
</calcChain>
</file>

<file path=xl/sharedStrings.xml><?xml version="1.0" encoding="utf-8"?>
<sst xmlns="http://schemas.openxmlformats.org/spreadsheetml/2006/main" count="158" uniqueCount="79">
  <si>
    <t>Հ/հ</t>
  </si>
  <si>
    <t>î³ñ»Ï³Ý åÉ³Ý                /Ñ³½.¹ñ³Ù/</t>
  </si>
  <si>
    <t>Ճշտված պլան</t>
  </si>
  <si>
    <t>հազ.դրամ</t>
  </si>
  <si>
    <t xml:space="preserve">äÉ³Ý </t>
  </si>
  <si>
    <t>ö³ëï³óÇ</t>
  </si>
  <si>
    <t>Î³ï.%</t>
  </si>
  <si>
    <t xml:space="preserve"> ԱՆՇԱՐԺ ԳՈՒՔԻ ՀԱՐԿ /այդ թվում հողի հարկ իրավաբան.ֆիզիկական գույքահարկ իրավաբանական</t>
  </si>
  <si>
    <t xml:space="preserve">äºî²Î²Ü  îàôðø     </t>
  </si>
  <si>
    <t>îºÔ²Î²Ü  îàôðø</t>
  </si>
  <si>
    <t>ՀՈՂԻ ԳՈՒՅՔԻ ՎԱՐՁԱԿԱԼՎՃ</t>
  </si>
  <si>
    <t xml:space="preserve">îºÔ²Î²Ü   ìÖ²ð </t>
  </si>
  <si>
    <t>ԱՅԼ ԵԿԱՄՈՒՏ</t>
  </si>
  <si>
    <t xml:space="preserve">ԸՆԴԱՄԵՆԸ </t>
  </si>
  <si>
    <t xml:space="preserve"> ä²ÞîàÜ²Î²Ü  ¸ð²Ø²ÞÜàðÐÜºð</t>
  </si>
  <si>
    <t xml:space="preserve"> </t>
  </si>
  <si>
    <t xml:space="preserve">¸àî²òÆ²                                           </t>
  </si>
  <si>
    <t>եկամուտների կորուստ./այլ դոտ/</t>
  </si>
  <si>
    <t>Այլ դոտացիա</t>
  </si>
  <si>
    <t>կապիտալ  ëáõµí»ÝóÇ³</t>
  </si>
  <si>
    <t>նվիրատվություն/վարչ/</t>
  </si>
  <si>
    <t xml:space="preserve">ԸՆԴԱՄԵՆԸ ԵԿԱՄՈՒՏՆԵՐ </t>
  </si>
  <si>
    <t xml:space="preserve"> î²ðºêÎ¼´ÆÜ  ²¼²î  ØÜ²òàð¸</t>
  </si>
  <si>
    <t xml:space="preserve"> ì²ðâ²Î²Ü  ´Úàôæº  </t>
  </si>
  <si>
    <t xml:space="preserve"> üàÜ¸²ÚÆÜ ´Úàôæº</t>
  </si>
  <si>
    <r>
      <t xml:space="preserve">                       </t>
    </r>
    <r>
      <rPr>
        <i/>
        <sz val="10"/>
        <rFont val="Arial Armenian"/>
        <family val="2"/>
      </rPr>
      <t xml:space="preserve">                                      </t>
    </r>
  </si>
  <si>
    <t>ԾԱԽՍԵՐԻ ԴԱՍԱԿԱՐԳՈՒՄԸ</t>
  </si>
  <si>
    <t xml:space="preserve">î³ñ»Ï³Ý Ü³Ë³ï»ëí³Í Í³Ëë             /Ñ³½.¹ñ³Ù/                    </t>
  </si>
  <si>
    <t>տարեկան ճշտված պլ. հազ.դրամ</t>
  </si>
  <si>
    <t xml:space="preserve">äÉան </t>
  </si>
  <si>
    <t>Ընդհանուր բնույթի հանրային ծառայություններ /01.06.01.51/</t>
  </si>
  <si>
    <t>Քաղաքացիական պաշտպանություն /02.02.01.51/</t>
  </si>
  <si>
    <t>Գյուղատնտեսություն /04.02.01.51/</t>
  </si>
  <si>
    <t>ճանապարհային տրանսպորտ /04.05.01.51/</t>
  </si>
  <si>
    <t>Բարեկարգում և կոմունալ ծառայություն /05.01.01.51</t>
  </si>
  <si>
    <t>Բնակարանային շինարարության /06.06.01.51/</t>
  </si>
  <si>
    <t>Գրադարան</t>
  </si>
  <si>
    <t>մշակույթի տուն</t>
  </si>
  <si>
    <t>Այլ մշակութային կազմ</t>
  </si>
  <si>
    <t>Արտադպրոցական դաստիարակություն/09.05.01.51/ երաժշտ+մարզադպ/</t>
  </si>
  <si>
    <t>Սոց ծախսեր /10.07.01.51/</t>
  </si>
  <si>
    <t>Պահուստային ֆոնդ</t>
  </si>
  <si>
    <t>ԳՈՒՅԻ ՀՈՂԻ ՕՏԱՐՈՒՄ</t>
  </si>
  <si>
    <t>¶àôÚø²Ð²ðÎ փոխադրամիջոց.</t>
  </si>
  <si>
    <t>նվիրատվություն/ֆոնդ/</t>
  </si>
  <si>
    <t xml:space="preserve">       ՀԱՄԱÚՆՔԻ ՂԵԿԱՎԱՐ`                               Ա.ՀԱԿՈԲՅԱՆ                      </t>
  </si>
  <si>
    <t>Օրենսդիր և գործադիր մարմիններ,պետական կառավարում /01.01.01.51 01.03.01.51ՔԿԱԳ/</t>
  </si>
  <si>
    <t>Ջրամատակարարում/06.03.01.51/ընթացիկ և ջրագծի կառուցում /սուբվենցիա համայնք+կառ.</t>
  </si>
  <si>
    <t>Փողոցների լուսավորում/06.04.01.51/ ընթացիկ և լուս.ցանցի կառուց.և վերանորոգ.համայնք+կառ</t>
  </si>
  <si>
    <t>ԸՆԴԱՄԵՆԸ 01.00.</t>
  </si>
  <si>
    <t>ԸՆԴԱՄԵՆԸ 04.00</t>
  </si>
  <si>
    <t>ԸՆԴԱՄԵՆԸ 06.00</t>
  </si>
  <si>
    <t>ՄՇԱԿՈՒՅԹԱՅԻՆ ԾԱՌ 08.00</t>
  </si>
  <si>
    <t>Նախադպրոցական կրթություն 09.01.01.51</t>
  </si>
  <si>
    <t>ԸՆԴԱՄԵՆԸ 09.00</t>
  </si>
  <si>
    <t>նավթամթերք, բնական գազ/04.03.01/</t>
  </si>
  <si>
    <t>զբոսայգիներ հիմնանորոգ./08.01/</t>
  </si>
  <si>
    <t>Նախադպրոցական կրթություն հիմնական խմբ.չդասվող./09.02.01+09.06.01/</t>
  </si>
  <si>
    <t xml:space="preserve">       ՀԱՄԱÚՆՔԻ ՂԵԿԱՎԱՐ`                                     Ա.ՀԱԿՈԲՅԱՆ                     </t>
  </si>
  <si>
    <t>ընդ.փաստ</t>
  </si>
  <si>
    <t>ԸՆԴԱՄԵՆԸ ՊԱՇՏՈՆ.ԴՐԱՄԱՇՆ</t>
  </si>
  <si>
    <t>Պետ.բյուջեից նպատակ.հատկացում սուբվենցիա /վարչական/</t>
  </si>
  <si>
    <t>Պատվիրակված լիազորություններ</t>
  </si>
  <si>
    <t>ԸՆԴԱՄԵՆԸ ԿԱՊ.ՍՈՒԲՎԵՆ</t>
  </si>
  <si>
    <t>ԸՆԴԱՄԵՆԸ  ՍԵՓ.ԵԿԱՄՈՒՏՆԵՐ</t>
  </si>
  <si>
    <t>ԵԿԱՄՏԱՏԵՍԱԿՆԵՐ</t>
  </si>
  <si>
    <t>ԸՆԴԱՄԵՆԸ  ՆՎԻՐԱՏՎ.</t>
  </si>
  <si>
    <t>Ոռոգում /04.02.04.52/</t>
  </si>
  <si>
    <t>Առողջապահություն /07.01.01.51/</t>
  </si>
  <si>
    <t xml:space="preserve">Բերդ հ³Ù³ÛÝùÇ 2025Ã. տեղական բյուջեի Í³Ëë»ñÝ  ըստ բյուջետային ծախսերի գործառնական դասակարգման                                                                                           </t>
  </si>
  <si>
    <t>30.06.25</t>
  </si>
  <si>
    <t xml:space="preserve"> ԲԵՐԴ Ð³Ù³ÛÝùÇ 2025Ãí³Ï³ÝÇ տարեկան »Ï³ÙáõïÝ»ñÇ Ï³ï³ñÙ³Ý Ù³ëÇÝ     </t>
  </si>
  <si>
    <t>2025 1-ին  կիսամյան</t>
  </si>
  <si>
    <t>1-ին կիսամյակ2025</t>
  </si>
  <si>
    <t>Մուտքեր տույճեր տուքանքներից</t>
  </si>
  <si>
    <t>30,09,2025</t>
  </si>
  <si>
    <t>2025 թ 9-ամիս</t>
  </si>
  <si>
    <t>2025թ 9-ամիս</t>
  </si>
  <si>
    <t>Հավելված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</si>
</sst>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family val="2"/>
    </font>
    <font>
      <b/>
      <i/>
      <sz val="12"/>
      <name val="Arial Armenian"/>
      <family val="2"/>
    </font>
    <font>
      <i/>
      <sz val="10"/>
      <name val="Arial Armenian"/>
      <family val="2"/>
    </font>
    <font>
      <i/>
      <sz val="6"/>
      <name val="Arial Armenian"/>
      <family val="2"/>
    </font>
    <font>
      <b/>
      <i/>
      <sz val="10"/>
      <name val="Arial Armenian"/>
      <family val="2"/>
    </font>
    <font>
      <i/>
      <sz val="12"/>
      <name val="Arial Armenian"/>
      <family val="2"/>
    </font>
    <font>
      <i/>
      <sz val="14"/>
      <name val="Arial Armenian"/>
      <family val="2"/>
    </font>
    <font>
      <b/>
      <i/>
      <sz val="11"/>
      <name val="Arial Armenian"/>
      <family val="2"/>
    </font>
    <font>
      <sz val="10"/>
      <name val="Arial LatArm"/>
      <family val="2"/>
    </font>
    <font>
      <sz val="11"/>
      <name val="Arial LatArm"/>
      <family val="2"/>
    </font>
    <font>
      <b/>
      <i/>
      <sz val="9"/>
      <name val="Arial Armeni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8" applyNumberFormat="0" applyFill="0" applyProtection="0">
      <alignment horizontal="left" vertical="center" wrapText="1"/>
    </xf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164" fontId="5" fillId="0" borderId="7" xfId="0" applyNumberFormat="1" applyFont="1" applyBorder="1"/>
    <xf numFmtId="165" fontId="5" fillId="0" borderId="0" xfId="0" applyNumberFormat="1" applyFont="1"/>
    <xf numFmtId="164" fontId="5" fillId="0" borderId="0" xfId="0" applyNumberFormat="1" applyFont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4" fontId="5" fillId="2" borderId="7" xfId="0" applyNumberFormat="1" applyFont="1" applyFill="1" applyBorder="1"/>
    <xf numFmtId="164" fontId="1" fillId="3" borderId="1" xfId="0" applyNumberFormat="1" applyFont="1" applyFill="1" applyBorder="1"/>
    <xf numFmtId="165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2" fillId="0" borderId="1" xfId="0" applyFont="1" applyBorder="1" applyAlignment="1">
      <alignment horizontal="left" wrapText="1"/>
    </xf>
    <xf numFmtId="164" fontId="2" fillId="0" borderId="0" xfId="0" applyNumberFormat="1" applyFont="1"/>
    <xf numFmtId="0" fontId="4" fillId="3" borderId="1" xfId="0" applyFont="1" applyFill="1" applyBorder="1" applyAlignment="1">
      <alignment horizontal="left"/>
    </xf>
    <xf numFmtId="164" fontId="1" fillId="3" borderId="7" xfId="0" applyNumberFormat="1" applyFont="1" applyFill="1" applyBorder="1"/>
    <xf numFmtId="164" fontId="5" fillId="3" borderId="7" xfId="0" applyNumberFormat="1" applyFont="1" applyFill="1" applyBorder="1"/>
    <xf numFmtId="0" fontId="2" fillId="2" borderId="4" xfId="0" applyFont="1" applyFill="1" applyBorder="1"/>
    <xf numFmtId="0" fontId="7" fillId="3" borderId="6" xfId="0" applyFont="1" applyFill="1" applyBorder="1" applyAlignment="1">
      <alignment horizontal="left"/>
    </xf>
    <xf numFmtId="0" fontId="2" fillId="4" borderId="4" xfId="0" applyFont="1" applyFill="1" applyBorder="1"/>
    <xf numFmtId="0" fontId="7" fillId="4" borderId="6" xfId="0" applyFont="1" applyFill="1" applyBorder="1" applyAlignment="1">
      <alignment horizontal="left"/>
    </xf>
    <xf numFmtId="164" fontId="1" fillId="4" borderId="7" xfId="0" applyNumberFormat="1" applyFont="1" applyFill="1" applyBorder="1"/>
    <xf numFmtId="164" fontId="5" fillId="4" borderId="7" xfId="0" applyNumberFormat="1" applyFont="1" applyFill="1" applyBorder="1"/>
    <xf numFmtId="0" fontId="5" fillId="0" borderId="0" xfId="0" applyFont="1"/>
    <xf numFmtId="2" fontId="5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164" fontId="1" fillId="0" borderId="1" xfId="0" applyNumberFormat="1" applyFont="1" applyBorder="1"/>
    <xf numFmtId="164" fontId="1" fillId="5" borderId="1" xfId="0" applyNumberFormat="1" applyFont="1" applyFill="1" applyBorder="1"/>
    <xf numFmtId="2" fontId="1" fillId="5" borderId="1" xfId="0" applyNumberFormat="1" applyFont="1" applyFill="1" applyBorder="1"/>
    <xf numFmtId="0" fontId="5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9" fillId="0" borderId="8" xfId="1" applyFont="1" applyFill="1">
      <alignment horizontal="left" vertical="center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/>
    <xf numFmtId="0" fontId="8" fillId="0" borderId="0" xfId="1" applyFill="1" applyBorder="1">
      <alignment horizontal="left" vertical="center" wrapText="1"/>
    </xf>
    <xf numFmtId="0" fontId="5" fillId="0" borderId="4" xfId="0" applyFont="1" applyBorder="1"/>
    <xf numFmtId="164" fontId="5" fillId="0" borderId="4" xfId="0" applyNumberFormat="1" applyFont="1" applyBorder="1"/>
    <xf numFmtId="0" fontId="1" fillId="0" borderId="0" xfId="0" applyFont="1" applyAlignment="1">
      <alignment horizontal="left"/>
    </xf>
    <xf numFmtId="164" fontId="5" fillId="6" borderId="1" xfId="0" applyNumberFormat="1" applyFont="1" applyFill="1" applyBorder="1"/>
    <xf numFmtId="0" fontId="9" fillId="5" borderId="8" xfId="1" applyFont="1" applyFill="1">
      <alignment horizontal="left" vertical="center" wrapText="1"/>
    </xf>
    <xf numFmtId="164" fontId="5" fillId="5" borderId="1" xfId="0" applyNumberFormat="1" applyFont="1" applyFill="1" applyBorder="1"/>
    <xf numFmtId="0" fontId="5" fillId="0" borderId="2" xfId="0" applyFont="1" applyBorder="1"/>
    <xf numFmtId="0" fontId="9" fillId="5" borderId="0" xfId="1" applyFont="1" applyFill="1" applyBorder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4" fontId="4" fillId="0" borderId="4" xfId="0" applyNumberFormat="1" applyFont="1" applyBorder="1" applyAlignment="1">
      <alignment horizontal="center"/>
    </xf>
    <xf numFmtId="0" fontId="8" fillId="0" borderId="8" xfId="1" applyFill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/>
    </xf>
    <xf numFmtId="164" fontId="5" fillId="2" borderId="7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10" xfId="0" applyFont="1" applyBorder="1"/>
    <xf numFmtId="0" fontId="9" fillId="5" borderId="11" xfId="1" applyFont="1" applyFill="1" applyBorder="1">
      <alignment horizontal="left" vertical="center" wrapText="1"/>
    </xf>
    <xf numFmtId="164" fontId="5" fillId="3" borderId="1" xfId="0" applyNumberFormat="1" applyFont="1" applyFill="1" applyBorder="1"/>
    <xf numFmtId="0" fontId="2" fillId="3" borderId="1" xfId="0" applyFont="1" applyFill="1" applyBorder="1" applyAlignment="1">
      <alignment horizontal="left"/>
    </xf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2" fontId="5" fillId="2" borderId="0" xfId="0" applyNumberFormat="1" applyFont="1" applyFill="1"/>
    <xf numFmtId="164" fontId="1" fillId="2" borderId="4" xfId="0" applyNumberFormat="1" applyFont="1" applyFill="1" applyBorder="1"/>
    <xf numFmtId="164" fontId="1" fillId="2" borderId="0" xfId="0" applyNumberFormat="1" applyFont="1" applyFill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2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left_arm10_BordWW_900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M38"/>
  <sheetViews>
    <sheetView tabSelected="1" zoomScaleNormal="100" workbookViewId="0">
      <selection activeCell="F5" sqref="F5"/>
    </sheetView>
  </sheetViews>
  <sheetFormatPr defaultRowHeight="12.75" x14ac:dyDescent="0.2"/>
  <cols>
    <col min="1" max="1" width="3" style="1" customWidth="1"/>
    <col min="2" max="2" width="28.28515625" style="1" customWidth="1"/>
    <col min="3" max="3" width="14.42578125" style="1" customWidth="1"/>
    <col min="4" max="4" width="14.7109375" style="1" customWidth="1"/>
    <col min="5" max="5" width="14" style="1" customWidth="1"/>
    <col min="6" max="6" width="14" style="22" customWidth="1"/>
    <col min="7" max="7" width="12.28515625" style="1" customWidth="1"/>
    <col min="8" max="8" width="9.140625" style="1"/>
    <col min="9" max="9" width="10.140625" style="1" bestFit="1" customWidth="1"/>
    <col min="10" max="10" width="10.85546875" style="1" bestFit="1" customWidth="1"/>
    <col min="11" max="11" width="17.7109375" style="1" customWidth="1"/>
    <col min="12" max="12" width="9.140625" style="1"/>
    <col min="13" max="13" width="14.28515625" style="1" customWidth="1"/>
    <col min="14" max="16384" width="9.140625" style="1"/>
  </cols>
  <sheetData>
    <row r="1" spans="1:13" ht="22.5" customHeight="1" x14ac:dyDescent="0.2">
      <c r="A1" s="88" t="s">
        <v>78</v>
      </c>
      <c r="B1" s="88"/>
      <c r="C1" s="88"/>
      <c r="D1" s="88"/>
      <c r="E1" s="88"/>
      <c r="F1" s="88"/>
      <c r="G1" s="88"/>
    </row>
    <row r="2" spans="1:13" ht="27" customHeight="1" x14ac:dyDescent="0.2">
      <c r="A2" s="89" t="s">
        <v>71</v>
      </c>
      <c r="B2" s="89"/>
      <c r="C2" s="89"/>
      <c r="D2" s="89"/>
      <c r="E2" s="89"/>
      <c r="F2" s="89"/>
      <c r="G2" s="89"/>
    </row>
    <row r="3" spans="1:13" ht="13.5" customHeight="1" x14ac:dyDescent="0.2">
      <c r="B3" s="2"/>
      <c r="C3" s="3" t="s">
        <v>70</v>
      </c>
    </row>
    <row r="4" spans="1:13" ht="29.25" customHeight="1" x14ac:dyDescent="0.2">
      <c r="A4" s="63" t="s">
        <v>0</v>
      </c>
      <c r="B4" s="5"/>
      <c r="C4" s="90" t="s">
        <v>1</v>
      </c>
      <c r="D4" s="6" t="s">
        <v>2</v>
      </c>
      <c r="E4" s="92" t="s">
        <v>73</v>
      </c>
      <c r="F4" s="93"/>
      <c r="G4" s="94"/>
    </row>
    <row r="5" spans="1:13" ht="36" customHeight="1" x14ac:dyDescent="0.2">
      <c r="A5" s="8"/>
      <c r="B5" s="64" t="s">
        <v>65</v>
      </c>
      <c r="C5" s="91"/>
      <c r="D5" s="60" t="s">
        <v>3</v>
      </c>
      <c r="E5" s="7" t="s">
        <v>4</v>
      </c>
      <c r="F5" s="57" t="s">
        <v>5</v>
      </c>
      <c r="G5" s="9" t="s">
        <v>6</v>
      </c>
    </row>
    <row r="6" spans="1:13" ht="51.75" customHeight="1" x14ac:dyDescent="0.2">
      <c r="A6" s="4">
        <v>1</v>
      </c>
      <c r="B6" s="10" t="s">
        <v>7</v>
      </c>
      <c r="C6" s="11">
        <v>62800</v>
      </c>
      <c r="D6" s="11">
        <v>62800</v>
      </c>
      <c r="E6" s="11">
        <f>D6/12*6</f>
        <v>31400</v>
      </c>
      <c r="F6" s="11">
        <v>15900.9</v>
      </c>
      <c r="G6" s="11"/>
      <c r="K6" s="12"/>
      <c r="M6" s="13"/>
    </row>
    <row r="7" spans="1:13" ht="22.5" customHeight="1" x14ac:dyDescent="0.2">
      <c r="A7" s="4">
        <v>2</v>
      </c>
      <c r="B7" s="14" t="s">
        <v>43</v>
      </c>
      <c r="C7" s="11">
        <v>141499.79999999999</v>
      </c>
      <c r="D7" s="11">
        <v>141499.79999999999</v>
      </c>
      <c r="E7" s="11">
        <f t="shared" ref="E7:E12" si="0">D7/12*6</f>
        <v>70749.899999999994</v>
      </c>
      <c r="F7" s="11">
        <v>69338.7</v>
      </c>
      <c r="G7" s="11"/>
      <c r="K7" s="12"/>
      <c r="M7" s="13"/>
    </row>
    <row r="8" spans="1:13" ht="22.5" customHeight="1" x14ac:dyDescent="0.2">
      <c r="A8" s="4">
        <v>3</v>
      </c>
      <c r="B8" s="14" t="s">
        <v>8</v>
      </c>
      <c r="C8" s="11">
        <v>5600</v>
      </c>
      <c r="D8" s="11">
        <v>5600</v>
      </c>
      <c r="E8" s="11">
        <f t="shared" si="0"/>
        <v>2800</v>
      </c>
      <c r="F8" s="11">
        <v>4605.6000000000004</v>
      </c>
      <c r="G8" s="11"/>
      <c r="K8" s="12"/>
      <c r="M8" s="13"/>
    </row>
    <row r="9" spans="1:13" ht="22.5" customHeight="1" x14ac:dyDescent="0.2">
      <c r="A9" s="4">
        <v>4</v>
      </c>
      <c r="B9" s="14" t="s">
        <v>9</v>
      </c>
      <c r="C9" s="11">
        <v>8890</v>
      </c>
      <c r="D9" s="11">
        <v>8890</v>
      </c>
      <c r="E9" s="11">
        <f t="shared" si="0"/>
        <v>4445</v>
      </c>
      <c r="F9" s="11">
        <v>3975</v>
      </c>
      <c r="G9" s="11"/>
      <c r="K9" s="12"/>
      <c r="M9" s="13"/>
    </row>
    <row r="10" spans="1:13" ht="22.5" customHeight="1" x14ac:dyDescent="0.2">
      <c r="A10" s="4">
        <v>6</v>
      </c>
      <c r="B10" s="14" t="s">
        <v>10</v>
      </c>
      <c r="C10" s="11">
        <v>19500</v>
      </c>
      <c r="D10" s="11">
        <v>19500</v>
      </c>
      <c r="E10" s="11">
        <f t="shared" si="0"/>
        <v>9750</v>
      </c>
      <c r="F10" s="11">
        <v>8336.2000000000007</v>
      </c>
      <c r="G10" s="11"/>
      <c r="K10" s="12"/>
      <c r="M10" s="13"/>
    </row>
    <row r="11" spans="1:13" ht="22.5" customHeight="1" x14ac:dyDescent="0.2">
      <c r="A11" s="4">
        <v>7</v>
      </c>
      <c r="B11" s="14" t="s">
        <v>11</v>
      </c>
      <c r="C11" s="11">
        <v>91230</v>
      </c>
      <c r="D11" s="11">
        <v>91230</v>
      </c>
      <c r="E11" s="11">
        <f t="shared" si="0"/>
        <v>45615</v>
      </c>
      <c r="F11" s="11">
        <v>40598.199999999997</v>
      </c>
      <c r="G11" s="11"/>
      <c r="K11" s="12"/>
      <c r="M11" s="13"/>
    </row>
    <row r="12" spans="1:13" ht="22.5" customHeight="1" x14ac:dyDescent="0.2">
      <c r="A12" s="4">
        <v>8</v>
      </c>
      <c r="B12" s="14" t="s">
        <v>74</v>
      </c>
      <c r="C12" s="11">
        <v>2500</v>
      </c>
      <c r="D12" s="11">
        <v>2500</v>
      </c>
      <c r="E12" s="11">
        <f t="shared" si="0"/>
        <v>1250</v>
      </c>
      <c r="F12" s="11">
        <v>600</v>
      </c>
      <c r="G12" s="11"/>
      <c r="K12" s="12"/>
      <c r="M12" s="13"/>
    </row>
    <row r="13" spans="1:13" ht="22.5" customHeight="1" x14ac:dyDescent="0.2">
      <c r="A13" s="4">
        <v>9</v>
      </c>
      <c r="B13" s="14" t="s">
        <v>12</v>
      </c>
      <c r="C13" s="11">
        <v>13500</v>
      </c>
      <c r="D13" s="11">
        <v>71070.7</v>
      </c>
      <c r="E13" s="11">
        <v>71070.7</v>
      </c>
      <c r="F13" s="11">
        <v>37449.199999999997</v>
      </c>
      <c r="G13" s="11"/>
      <c r="K13" s="12"/>
      <c r="M13" s="13"/>
    </row>
    <row r="14" spans="1:13" ht="20.25" customHeight="1" x14ac:dyDescent="0.25">
      <c r="A14" s="95" t="s">
        <v>64</v>
      </c>
      <c r="B14" s="96"/>
      <c r="C14" s="17">
        <f>SUM(C6:C13)</f>
        <v>345519.8</v>
      </c>
      <c r="D14" s="17">
        <f>SUM(D6:D13)</f>
        <v>403090.5</v>
      </c>
      <c r="E14" s="17">
        <f>SUM(E6:E13)</f>
        <v>237080.59999999998</v>
      </c>
      <c r="F14" s="17">
        <f>SUM(F6:F13)</f>
        <v>180803.8</v>
      </c>
      <c r="G14" s="17">
        <f>F14/E14*100</f>
        <v>76.2625874913426</v>
      </c>
      <c r="K14" s="18"/>
      <c r="L14" s="19"/>
      <c r="M14" s="20"/>
    </row>
    <row r="15" spans="1:13" ht="15" customHeight="1" x14ac:dyDescent="0.2">
      <c r="A15" s="82" t="s">
        <v>14</v>
      </c>
      <c r="B15" s="83"/>
      <c r="C15" s="83"/>
      <c r="D15" s="83"/>
      <c r="E15" s="83"/>
      <c r="F15" s="83"/>
      <c r="G15" s="84"/>
      <c r="J15" s="1" t="s">
        <v>15</v>
      </c>
    </row>
    <row r="16" spans="1:13" ht="18" customHeight="1" x14ac:dyDescent="0.2">
      <c r="A16" s="4"/>
      <c r="B16" s="14" t="s">
        <v>16</v>
      </c>
      <c r="C16" s="43">
        <v>1515276.2</v>
      </c>
      <c r="D16" s="43">
        <v>1515276.2</v>
      </c>
      <c r="E16" s="11">
        <f>D16/12*6</f>
        <v>757638.1</v>
      </c>
      <c r="F16" s="11">
        <v>757638.1</v>
      </c>
      <c r="G16" s="11"/>
    </row>
    <row r="17" spans="1:10" ht="16.5" customHeight="1" x14ac:dyDescent="0.2">
      <c r="A17" s="4"/>
      <c r="B17" s="21" t="s">
        <v>17</v>
      </c>
      <c r="C17" s="11"/>
      <c r="D17" s="11"/>
      <c r="E17" s="11"/>
      <c r="F17" s="11"/>
      <c r="G17" s="11"/>
      <c r="I17" s="22"/>
    </row>
    <row r="18" spans="1:10" ht="16.5" customHeight="1" x14ac:dyDescent="0.2">
      <c r="A18" s="4"/>
      <c r="B18" s="21" t="s">
        <v>18</v>
      </c>
      <c r="C18" s="11"/>
      <c r="D18" s="11"/>
      <c r="E18" s="11"/>
      <c r="F18" s="11"/>
      <c r="G18" s="11"/>
      <c r="I18" s="22"/>
    </row>
    <row r="19" spans="1:10" ht="40.5" customHeight="1" x14ac:dyDescent="0.2">
      <c r="A19" s="4"/>
      <c r="B19" s="21" t="s">
        <v>61</v>
      </c>
      <c r="C19" s="11">
        <v>0</v>
      </c>
      <c r="D19" s="11">
        <v>3268.3</v>
      </c>
      <c r="E19" s="11">
        <f>D19/12*6</f>
        <v>1634.15</v>
      </c>
      <c r="F19" s="11">
        <v>1172.4000000000001</v>
      </c>
      <c r="G19" s="11"/>
      <c r="I19" s="22"/>
    </row>
    <row r="20" spans="1:10" ht="18" customHeight="1" x14ac:dyDescent="0.2">
      <c r="A20" s="4"/>
      <c r="B20" s="62" t="s">
        <v>60</v>
      </c>
      <c r="C20" s="25">
        <f ca="1">SUM(C16:C21)</f>
        <v>1517275.2</v>
      </c>
      <c r="D20" s="25">
        <f>D16+D19</f>
        <v>1518544.5</v>
      </c>
      <c r="E20" s="25">
        <f>E16+E19</f>
        <v>759272.25</v>
      </c>
      <c r="F20" s="25">
        <f>F16+F19</f>
        <v>758810.5</v>
      </c>
      <c r="G20" s="25"/>
      <c r="I20" s="22"/>
    </row>
    <row r="21" spans="1:10" ht="18" customHeight="1" x14ac:dyDescent="0.2">
      <c r="A21" s="4"/>
      <c r="B21" s="71" t="s">
        <v>62</v>
      </c>
      <c r="C21" s="25">
        <v>1999</v>
      </c>
      <c r="D21" s="25">
        <v>1999</v>
      </c>
      <c r="E21" s="25">
        <f>D21/12*6</f>
        <v>999.5</v>
      </c>
      <c r="F21" s="25">
        <v>799.6</v>
      </c>
      <c r="G21" s="25"/>
      <c r="I21" s="22"/>
    </row>
    <row r="22" spans="1:10" ht="25.5" customHeight="1" x14ac:dyDescent="0.2">
      <c r="A22" s="4"/>
      <c r="B22" s="14" t="s">
        <v>19</v>
      </c>
      <c r="C22" s="11">
        <v>0</v>
      </c>
      <c r="D22" s="11">
        <v>320991.7</v>
      </c>
      <c r="E22" s="11">
        <v>320991.7</v>
      </c>
      <c r="F22" s="11">
        <v>174947.4</v>
      </c>
      <c r="G22" s="11"/>
    </row>
    <row r="23" spans="1:10" ht="18" customHeight="1" x14ac:dyDescent="0.2">
      <c r="A23" s="4"/>
      <c r="B23" s="23" t="s">
        <v>63</v>
      </c>
      <c r="C23" s="25">
        <v>0</v>
      </c>
      <c r="D23" s="25">
        <f t="shared" ref="D23" si="1">SUM(D22)</f>
        <v>320991.7</v>
      </c>
      <c r="E23" s="25">
        <f t="shared" ref="E23:F23" si="2">SUM(E22)</f>
        <v>320991.7</v>
      </c>
      <c r="F23" s="25">
        <f t="shared" si="2"/>
        <v>174947.4</v>
      </c>
      <c r="G23" s="25"/>
    </row>
    <row r="24" spans="1:10" ht="18" customHeight="1" x14ac:dyDescent="0.2">
      <c r="A24" s="4"/>
      <c r="B24" s="15" t="s">
        <v>44</v>
      </c>
      <c r="C24" s="16">
        <v>0</v>
      </c>
      <c r="D24" s="16">
        <v>911.9</v>
      </c>
      <c r="E24" s="16">
        <v>911.9</v>
      </c>
      <c r="F24" s="66">
        <v>911.9</v>
      </c>
      <c r="G24" s="16"/>
    </row>
    <row r="25" spans="1:10" ht="18" customHeight="1" x14ac:dyDescent="0.2">
      <c r="A25" s="4"/>
      <c r="B25" s="14" t="s">
        <v>20</v>
      </c>
      <c r="C25" s="11">
        <v>0</v>
      </c>
      <c r="D25" s="11"/>
      <c r="E25" s="11"/>
      <c r="F25" s="65"/>
      <c r="G25" s="11"/>
    </row>
    <row r="26" spans="1:10" ht="18" hidden="1" customHeight="1" x14ac:dyDescent="0.2">
      <c r="A26" s="4"/>
      <c r="B26" s="14" t="s">
        <v>20</v>
      </c>
      <c r="C26" s="11"/>
      <c r="D26" s="11">
        <f>SUM(D25)</f>
        <v>0</v>
      </c>
      <c r="E26" s="11"/>
      <c r="F26" s="11"/>
      <c r="G26" s="11" t="e">
        <f t="shared" ref="G26" si="3">F26/E26*100</f>
        <v>#DIV/0!</v>
      </c>
    </row>
    <row r="27" spans="1:10" ht="18" customHeight="1" x14ac:dyDescent="0.2">
      <c r="A27" s="26"/>
      <c r="B27" s="27" t="s">
        <v>66</v>
      </c>
      <c r="C27" s="24">
        <f>SUM(C24:C26)</f>
        <v>0</v>
      </c>
      <c r="D27" s="24">
        <f>D24+D25</f>
        <v>911.9</v>
      </c>
      <c r="E27" s="24">
        <f>E24+E25</f>
        <v>911.9</v>
      </c>
      <c r="F27" s="24">
        <f>F24+F25</f>
        <v>911.9</v>
      </c>
      <c r="G27" s="25"/>
    </row>
    <row r="28" spans="1:10" ht="18" customHeight="1" x14ac:dyDescent="0.2">
      <c r="A28" s="28"/>
      <c r="B28" s="29" t="s">
        <v>21</v>
      </c>
      <c r="C28" s="30">
        <f ca="1">C14+C20+C23+C27</f>
        <v>1860295</v>
      </c>
      <c r="D28" s="30">
        <f>D14+D20+D23+D27</f>
        <v>2243538.6</v>
      </c>
      <c r="E28" s="30">
        <f>E14+E20+E23+E27</f>
        <v>1318256.45</v>
      </c>
      <c r="F28" s="30">
        <f>F14+F20+F21+F23+F27</f>
        <v>1116273.2</v>
      </c>
      <c r="G28" s="31">
        <f>F28/E28*100</f>
        <v>84.678000247979071</v>
      </c>
      <c r="I28" s="22"/>
      <c r="J28" s="32"/>
    </row>
    <row r="29" spans="1:10" ht="0.75" hidden="1" customHeight="1" x14ac:dyDescent="0.2">
      <c r="A29" s="4">
        <v>14</v>
      </c>
      <c r="B29" s="14"/>
      <c r="C29" s="33"/>
      <c r="D29" s="33"/>
      <c r="E29" s="33"/>
      <c r="F29" s="48"/>
      <c r="G29" s="33"/>
    </row>
    <row r="30" spans="1:10" ht="27" hidden="1" customHeight="1" x14ac:dyDescent="0.2">
      <c r="A30" s="4">
        <v>15</v>
      </c>
      <c r="B30" s="34"/>
      <c r="C30" s="33"/>
      <c r="D30" s="33"/>
      <c r="E30" s="33"/>
      <c r="F30" s="48"/>
      <c r="G30" s="33"/>
    </row>
    <row r="31" spans="1:10" ht="21" customHeight="1" x14ac:dyDescent="0.2">
      <c r="A31" s="4">
        <v>15</v>
      </c>
      <c r="B31" s="35" t="s">
        <v>22</v>
      </c>
      <c r="C31" s="36">
        <f>C32+C33</f>
        <v>154225.70000000001</v>
      </c>
      <c r="D31" s="36">
        <f>D32+D33</f>
        <v>155629.40000000002</v>
      </c>
      <c r="E31" s="36">
        <f>E32+E33</f>
        <v>155629.40000000002</v>
      </c>
      <c r="F31" s="36">
        <f>F32+F33</f>
        <v>155629.40000000002</v>
      </c>
      <c r="G31" s="36">
        <f>G32+G33</f>
        <v>0</v>
      </c>
    </row>
    <row r="32" spans="1:10" ht="21" customHeight="1" x14ac:dyDescent="0.2">
      <c r="A32" s="4">
        <v>16</v>
      </c>
      <c r="B32" s="4" t="s">
        <v>23</v>
      </c>
      <c r="C32" s="11">
        <v>45577.8</v>
      </c>
      <c r="D32" s="11">
        <v>45577.8</v>
      </c>
      <c r="E32" s="11">
        <v>45577.8</v>
      </c>
      <c r="F32" s="11">
        <v>45577.8</v>
      </c>
      <c r="G32" s="11"/>
    </row>
    <row r="33" spans="1:11" ht="21" customHeight="1" x14ac:dyDescent="0.2">
      <c r="A33" s="4">
        <v>17</v>
      </c>
      <c r="B33" s="4" t="s">
        <v>24</v>
      </c>
      <c r="C33" s="11">
        <v>108647.9</v>
      </c>
      <c r="D33" s="11">
        <v>110051.6</v>
      </c>
      <c r="E33" s="11">
        <v>110051.6</v>
      </c>
      <c r="F33" s="11">
        <v>110051.6</v>
      </c>
      <c r="G33" s="11"/>
      <c r="K33" s="67"/>
    </row>
    <row r="34" spans="1:11" ht="21" customHeight="1" x14ac:dyDescent="0.2">
      <c r="A34" s="85"/>
      <c r="B34" s="86"/>
      <c r="C34" s="37"/>
      <c r="D34" s="37"/>
      <c r="E34" s="37"/>
      <c r="F34" s="37"/>
      <c r="G34" s="38"/>
    </row>
    <row r="35" spans="1:11" ht="13.5" customHeight="1" x14ac:dyDescent="0.2">
      <c r="B35" s="39" t="s">
        <v>25</v>
      </c>
    </row>
    <row r="36" spans="1:11" ht="13.5" customHeight="1" x14ac:dyDescent="0.2">
      <c r="B36" s="39"/>
    </row>
    <row r="37" spans="1:11" ht="13.5" customHeight="1" x14ac:dyDescent="0.2">
      <c r="B37" s="39"/>
    </row>
    <row r="38" spans="1:11" ht="20.25" customHeight="1" x14ac:dyDescent="0.2">
      <c r="A38" s="87" t="s">
        <v>45</v>
      </c>
      <c r="B38" s="87"/>
      <c r="C38" s="87"/>
      <c r="D38" s="87"/>
      <c r="E38" s="87"/>
      <c r="F38" s="87"/>
      <c r="G38" s="87"/>
      <c r="I38" s="67"/>
    </row>
  </sheetData>
  <mergeCells count="8">
    <mergeCell ref="A34:B34"/>
    <mergeCell ref="A38:G38"/>
    <mergeCell ref="A1:G1"/>
    <mergeCell ref="A2:G2"/>
    <mergeCell ref="C4:C5"/>
    <mergeCell ref="E4:G4"/>
    <mergeCell ref="A14:B14"/>
    <mergeCell ref="A15:G15"/>
  </mergeCells>
  <pageMargins left="0.35" right="0.2" top="0.22" bottom="0.38" header="0.17" footer="0.24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M38"/>
  <sheetViews>
    <sheetView zoomScaleNormal="100" workbookViewId="0">
      <selection activeCell="F7" sqref="F7"/>
    </sheetView>
  </sheetViews>
  <sheetFormatPr defaultRowHeight="15" x14ac:dyDescent="0.2"/>
  <cols>
    <col min="1" max="1" width="4" style="32" customWidth="1"/>
    <col min="2" max="2" width="35.42578125" style="32" customWidth="1"/>
    <col min="3" max="4" width="13.42578125" style="32" customWidth="1"/>
    <col min="5" max="6" width="13.5703125" style="32" customWidth="1"/>
    <col min="7" max="7" width="14.140625" style="74" customWidth="1"/>
    <col min="8" max="8" width="0.140625" style="74" customWidth="1"/>
    <col min="9" max="9" width="12.7109375" style="74" hidden="1" customWidth="1"/>
    <col min="10" max="11" width="9.140625" style="32"/>
    <col min="12" max="12" width="11.42578125" style="32" bestFit="1" customWidth="1"/>
    <col min="13" max="16384" width="9.140625" style="32"/>
  </cols>
  <sheetData>
    <row r="1" spans="1:9" x14ac:dyDescent="0.2">
      <c r="A1" s="101" t="s">
        <v>78</v>
      </c>
      <c r="B1" s="101"/>
      <c r="C1" s="101"/>
      <c r="D1" s="101"/>
      <c r="E1" s="101"/>
      <c r="F1" s="101"/>
      <c r="G1" s="101"/>
      <c r="H1" s="101"/>
      <c r="I1" s="101"/>
    </row>
    <row r="2" spans="1:9" ht="46.5" customHeight="1" x14ac:dyDescent="0.2">
      <c r="A2" s="89" t="s">
        <v>69</v>
      </c>
      <c r="B2" s="89"/>
      <c r="C2" s="89"/>
      <c r="D2" s="89"/>
      <c r="E2" s="89"/>
      <c r="F2" s="89"/>
      <c r="G2" s="89"/>
      <c r="H2" s="89"/>
      <c r="I2" s="89"/>
    </row>
    <row r="3" spans="1:9" ht="18" customHeight="1" x14ac:dyDescent="0.2">
      <c r="C3" s="102" t="s">
        <v>72</v>
      </c>
      <c r="D3" s="103"/>
      <c r="E3" s="103"/>
      <c r="F3" s="103"/>
      <c r="G3" s="103"/>
      <c r="H3" s="103"/>
      <c r="I3" s="103"/>
    </row>
    <row r="4" spans="1:9" ht="19.5" customHeight="1" x14ac:dyDescent="0.2">
      <c r="A4" s="104" t="s">
        <v>0</v>
      </c>
      <c r="B4" s="106" t="s">
        <v>26</v>
      </c>
      <c r="C4" s="106" t="s">
        <v>27</v>
      </c>
      <c r="D4" s="106" t="s">
        <v>28</v>
      </c>
      <c r="E4" s="109"/>
      <c r="F4" s="110"/>
      <c r="G4" s="110"/>
      <c r="H4" s="111"/>
      <c r="I4" s="112"/>
    </row>
    <row r="5" spans="1:9" ht="41.25" customHeight="1" x14ac:dyDescent="0.2">
      <c r="A5" s="105"/>
      <c r="B5" s="107"/>
      <c r="C5" s="107"/>
      <c r="D5" s="108"/>
      <c r="E5" s="40" t="s">
        <v>29</v>
      </c>
      <c r="F5" s="59" t="s">
        <v>59</v>
      </c>
      <c r="G5" s="76"/>
      <c r="H5" s="77"/>
      <c r="I5" s="78"/>
    </row>
    <row r="6" spans="1:9" ht="45" customHeight="1" x14ac:dyDescent="0.2">
      <c r="A6" s="41">
        <v>1</v>
      </c>
      <c r="B6" s="42" t="s">
        <v>46</v>
      </c>
      <c r="C6" s="43">
        <v>401060.5</v>
      </c>
      <c r="D6" s="43">
        <v>401060.5</v>
      </c>
      <c r="E6" s="43">
        <f>D6/12*9</f>
        <v>300795.375</v>
      </c>
      <c r="F6" s="43">
        <v>181629.5</v>
      </c>
      <c r="G6" s="72"/>
      <c r="I6" s="75"/>
    </row>
    <row r="7" spans="1:9" ht="31.5" customHeight="1" x14ac:dyDescent="0.2">
      <c r="A7" s="41"/>
      <c r="B7" s="42" t="s">
        <v>30</v>
      </c>
      <c r="C7" s="43"/>
      <c r="D7" s="43">
        <v>21810</v>
      </c>
      <c r="E7" s="43">
        <f>D7/12*9</f>
        <v>16357.5</v>
      </c>
      <c r="F7" s="43">
        <v>6406.9</v>
      </c>
      <c r="G7" s="72"/>
      <c r="I7" s="75"/>
    </row>
    <row r="8" spans="1:9" ht="31.5" customHeight="1" x14ac:dyDescent="0.2">
      <c r="A8" s="41"/>
      <c r="B8" s="51" t="s">
        <v>49</v>
      </c>
      <c r="C8" s="52">
        <f>SUM(C6:C7)</f>
        <v>401060.5</v>
      </c>
      <c r="D8" s="52">
        <f>SUM(D6:D7)</f>
        <v>422870.5</v>
      </c>
      <c r="E8" s="52">
        <f>SUM(E6:E7)</f>
        <v>317152.875</v>
      </c>
      <c r="F8" s="70">
        <f>F6+F7</f>
        <v>188036.4</v>
      </c>
      <c r="G8" s="72"/>
      <c r="I8" s="75"/>
    </row>
    <row r="9" spans="1:9" ht="31.5" customHeight="1" x14ac:dyDescent="0.2">
      <c r="A9" s="41"/>
      <c r="B9" s="51" t="s">
        <v>31</v>
      </c>
      <c r="C9" s="52">
        <v>5000</v>
      </c>
      <c r="D9" s="52">
        <v>5000</v>
      </c>
      <c r="E9" s="43">
        <f>D9/12*9</f>
        <v>3750</v>
      </c>
      <c r="F9" s="70">
        <f>G9+H9</f>
        <v>0</v>
      </c>
      <c r="G9" s="72"/>
      <c r="I9" s="75"/>
    </row>
    <row r="10" spans="1:9" ht="31.5" customHeight="1" x14ac:dyDescent="0.2">
      <c r="A10" s="41"/>
      <c r="B10" s="42" t="s">
        <v>32</v>
      </c>
      <c r="C10" s="43">
        <v>12500</v>
      </c>
      <c r="D10" s="43">
        <v>12500</v>
      </c>
      <c r="E10" s="43">
        <f>D10/12*9</f>
        <v>9375</v>
      </c>
      <c r="F10" s="43">
        <v>4861.2</v>
      </c>
      <c r="G10" s="72"/>
      <c r="I10" s="75"/>
    </row>
    <row r="11" spans="1:9" ht="31.5" customHeight="1" x14ac:dyDescent="0.2">
      <c r="A11" s="41"/>
      <c r="B11" s="58" t="s">
        <v>67</v>
      </c>
      <c r="C11" s="43"/>
      <c r="D11" s="43"/>
      <c r="E11" s="50"/>
      <c r="F11" s="43"/>
      <c r="G11" s="73"/>
      <c r="H11" s="75"/>
      <c r="I11" s="75"/>
    </row>
    <row r="12" spans="1:9" ht="31.5" customHeight="1" x14ac:dyDescent="0.2">
      <c r="A12" s="41"/>
      <c r="B12" s="42" t="s">
        <v>55</v>
      </c>
      <c r="C12" s="43">
        <v>1000</v>
      </c>
      <c r="D12" s="43">
        <v>1000</v>
      </c>
      <c r="E12" s="43">
        <f>D12/12*9</f>
        <v>750</v>
      </c>
      <c r="F12" s="43"/>
      <c r="G12" s="72"/>
      <c r="I12" s="75"/>
    </row>
    <row r="13" spans="1:9" ht="31.5" customHeight="1" x14ac:dyDescent="0.2">
      <c r="A13" s="41"/>
      <c r="B13" s="42" t="s">
        <v>33</v>
      </c>
      <c r="C13" s="43">
        <v>149325.70000000001</v>
      </c>
      <c r="D13" s="43">
        <v>151563.70000000001</v>
      </c>
      <c r="E13" s="45">
        <v>151563.70000000001</v>
      </c>
      <c r="F13" s="45">
        <v>151563.70000000001</v>
      </c>
      <c r="G13" s="72"/>
      <c r="I13" s="75"/>
    </row>
    <row r="14" spans="1:9" ht="31.5" customHeight="1" x14ac:dyDescent="0.2">
      <c r="A14" s="41"/>
      <c r="B14" s="51" t="s">
        <v>50</v>
      </c>
      <c r="C14" s="52">
        <f>SUM(C10:C13)</f>
        <v>162825.70000000001</v>
      </c>
      <c r="D14" s="52">
        <f>SUM(D10:D13)</f>
        <v>165063.70000000001</v>
      </c>
      <c r="E14" s="52">
        <f t="shared" ref="E14" si="0">D14/12*12</f>
        <v>165063.70000000001</v>
      </c>
      <c r="F14" s="45">
        <f>F10+F11+F12+F13</f>
        <v>156424.90000000002</v>
      </c>
      <c r="G14" s="73"/>
      <c r="H14" s="75"/>
      <c r="I14" s="75"/>
    </row>
    <row r="15" spans="1:9" ht="31.5" customHeight="1" x14ac:dyDescent="0.2">
      <c r="A15" s="41"/>
      <c r="B15" s="51" t="s">
        <v>34</v>
      </c>
      <c r="C15" s="52">
        <v>345000</v>
      </c>
      <c r="D15" s="52">
        <v>345000</v>
      </c>
      <c r="E15" s="52">
        <v>345000</v>
      </c>
      <c r="F15" s="70">
        <v>195468.4</v>
      </c>
      <c r="G15" s="73"/>
      <c r="H15" s="75"/>
      <c r="I15" s="75"/>
    </row>
    <row r="16" spans="1:9" ht="63" customHeight="1" x14ac:dyDescent="0.2">
      <c r="A16" s="41"/>
      <c r="B16" s="42" t="s">
        <v>47</v>
      </c>
      <c r="C16" s="43">
        <v>109900</v>
      </c>
      <c r="D16" s="43">
        <v>109900</v>
      </c>
      <c r="E16" s="45">
        <v>109900</v>
      </c>
      <c r="F16" s="45">
        <v>86258.7</v>
      </c>
      <c r="G16" s="72"/>
      <c r="I16" s="75"/>
    </row>
    <row r="17" spans="1:13" ht="45" customHeight="1" x14ac:dyDescent="0.2">
      <c r="A17" s="41"/>
      <c r="B17" s="42" t="s">
        <v>48</v>
      </c>
      <c r="C17" s="43">
        <v>60000</v>
      </c>
      <c r="D17" s="43">
        <v>60000</v>
      </c>
      <c r="E17" s="45">
        <f>D17/12*3</f>
        <v>15000</v>
      </c>
      <c r="F17" s="43">
        <v>501.5</v>
      </c>
      <c r="G17" s="73"/>
      <c r="H17" s="75"/>
      <c r="I17" s="75"/>
    </row>
    <row r="18" spans="1:13" ht="43.5" customHeight="1" x14ac:dyDescent="0.2">
      <c r="A18" s="41"/>
      <c r="B18" s="42" t="s">
        <v>35</v>
      </c>
      <c r="C18" s="43">
        <v>400</v>
      </c>
      <c r="D18" s="43">
        <v>400</v>
      </c>
      <c r="E18" s="45">
        <v>400</v>
      </c>
      <c r="F18" s="45">
        <v>96</v>
      </c>
      <c r="G18" s="73"/>
      <c r="I18" s="75"/>
    </row>
    <row r="19" spans="1:13" ht="43.5" customHeight="1" x14ac:dyDescent="0.2">
      <c r="A19" s="53"/>
      <c r="B19" s="69" t="s">
        <v>51</v>
      </c>
      <c r="C19" s="52">
        <f>C16+C17+C18</f>
        <v>170300</v>
      </c>
      <c r="D19" s="52">
        <f>D16+D17+D18</f>
        <v>170300</v>
      </c>
      <c r="E19" s="52">
        <f t="shared" ref="E19" si="1">E16+E17+E18</f>
        <v>125300</v>
      </c>
      <c r="F19" s="70">
        <f>SUM(F16:F18)</f>
        <v>86856.2</v>
      </c>
      <c r="G19" s="73"/>
      <c r="H19" s="75"/>
      <c r="I19" s="75"/>
    </row>
    <row r="20" spans="1:13" ht="43.5" customHeight="1" x14ac:dyDescent="0.2">
      <c r="A20" s="68"/>
      <c r="B20" s="54" t="s">
        <v>68</v>
      </c>
      <c r="C20" s="52">
        <v>1000</v>
      </c>
      <c r="D20" s="52">
        <v>1000</v>
      </c>
      <c r="E20" s="52">
        <v>250</v>
      </c>
      <c r="F20" s="70">
        <f>G20+H20</f>
        <v>0</v>
      </c>
      <c r="G20" s="73"/>
      <c r="H20" s="75"/>
      <c r="I20" s="75"/>
    </row>
    <row r="21" spans="1:13" ht="24.75" customHeight="1" x14ac:dyDescent="0.2">
      <c r="A21" s="97"/>
      <c r="B21" s="44" t="s">
        <v>36</v>
      </c>
      <c r="C21" s="43">
        <v>21204</v>
      </c>
      <c r="D21" s="43">
        <v>21204</v>
      </c>
      <c r="E21" s="50">
        <f>D21/12*12</f>
        <v>21204</v>
      </c>
      <c r="F21" s="50">
        <v>9849.4</v>
      </c>
      <c r="G21" s="72"/>
      <c r="I21" s="75"/>
    </row>
    <row r="22" spans="1:13" ht="24.75" customHeight="1" x14ac:dyDescent="0.2">
      <c r="A22" s="97"/>
      <c r="B22" s="44" t="s">
        <v>37</v>
      </c>
      <c r="C22" s="43">
        <v>34383.1</v>
      </c>
      <c r="D22" s="43">
        <v>34383.1</v>
      </c>
      <c r="E22" s="50">
        <f>D22/12*12</f>
        <v>34383.1</v>
      </c>
      <c r="F22" s="50">
        <v>24337.8</v>
      </c>
      <c r="G22" s="72"/>
      <c r="I22" s="75"/>
    </row>
    <row r="23" spans="1:13" ht="24.75" customHeight="1" x14ac:dyDescent="0.2">
      <c r="A23" s="97"/>
      <c r="B23" s="44" t="s">
        <v>56</v>
      </c>
      <c r="C23" s="43"/>
      <c r="D23" s="43">
        <v>182</v>
      </c>
      <c r="E23" s="50">
        <v>182</v>
      </c>
      <c r="F23" s="50">
        <v>182</v>
      </c>
      <c r="G23" s="73"/>
      <c r="H23" s="75"/>
      <c r="I23" s="75"/>
    </row>
    <row r="24" spans="1:13" ht="21" customHeight="1" x14ac:dyDescent="0.2">
      <c r="A24" s="98"/>
      <c r="B24" s="44" t="s">
        <v>38</v>
      </c>
      <c r="C24" s="43">
        <v>10000</v>
      </c>
      <c r="D24" s="43">
        <v>10000</v>
      </c>
      <c r="E24" s="50">
        <f>D24/12*6</f>
        <v>5000</v>
      </c>
      <c r="F24" s="50">
        <v>4006.4</v>
      </c>
      <c r="G24" s="72"/>
      <c r="H24" s="75"/>
      <c r="I24" s="75"/>
    </row>
    <row r="25" spans="1:13" ht="21" customHeight="1" x14ac:dyDescent="0.2">
      <c r="A25" s="61"/>
      <c r="B25" s="55" t="s">
        <v>52</v>
      </c>
      <c r="C25" s="52">
        <f>SUM(C21:C24)</f>
        <v>65587.100000000006</v>
      </c>
      <c r="D25" s="52">
        <f>SUM(D21:D24)</f>
        <v>65769.100000000006</v>
      </c>
      <c r="E25" s="52">
        <f t="shared" ref="E25" si="2">SUM(E21:E24)</f>
        <v>60769.1</v>
      </c>
      <c r="F25" s="70">
        <f>F21+F22+F23+F24</f>
        <v>38375.599999999999</v>
      </c>
      <c r="G25" s="73"/>
      <c r="H25" s="75"/>
      <c r="I25" s="75"/>
    </row>
    <row r="26" spans="1:13" ht="37.5" customHeight="1" x14ac:dyDescent="0.2">
      <c r="A26" s="61"/>
      <c r="B26" s="56" t="s">
        <v>53</v>
      </c>
      <c r="C26" s="45">
        <v>322000</v>
      </c>
      <c r="D26" s="45">
        <v>379336.2</v>
      </c>
      <c r="E26" s="50">
        <f>D26/12*6</f>
        <v>189668.1</v>
      </c>
      <c r="F26" s="50">
        <v>159284.79999999999</v>
      </c>
      <c r="G26" s="73"/>
      <c r="H26" s="75"/>
      <c r="I26" s="75"/>
    </row>
    <row r="27" spans="1:13" ht="45.75" customHeight="1" x14ac:dyDescent="0.2">
      <c r="A27" s="41"/>
      <c r="B27" s="42" t="s">
        <v>39</v>
      </c>
      <c r="C27" s="43">
        <v>57776.4</v>
      </c>
      <c r="D27" s="43">
        <v>62360.800000000003</v>
      </c>
      <c r="E27" s="50">
        <f>D27/12*6</f>
        <v>31180.400000000001</v>
      </c>
      <c r="F27" s="50">
        <v>23549.4</v>
      </c>
      <c r="G27" s="73"/>
      <c r="H27" s="75"/>
      <c r="I27" s="75"/>
      <c r="M27" s="46"/>
    </row>
    <row r="28" spans="1:13" ht="50.25" customHeight="1" x14ac:dyDescent="0.2">
      <c r="A28" s="41"/>
      <c r="B28" s="42" t="s">
        <v>57</v>
      </c>
      <c r="C28" s="43"/>
      <c r="D28" s="43">
        <v>74697.7</v>
      </c>
      <c r="E28" s="50">
        <f>D28/12*6</f>
        <v>37348.85</v>
      </c>
      <c r="F28" s="50">
        <v>23495</v>
      </c>
      <c r="G28" s="73"/>
      <c r="H28" s="75"/>
      <c r="I28" s="75"/>
      <c r="M28" s="46"/>
    </row>
    <row r="29" spans="1:13" ht="30.75" customHeight="1" x14ac:dyDescent="0.2">
      <c r="A29" s="41"/>
      <c r="B29" s="54" t="s">
        <v>54</v>
      </c>
      <c r="C29" s="52">
        <f>SUM(C26:C28)</f>
        <v>379776.4</v>
      </c>
      <c r="D29" s="52">
        <f>SUM(D26:D28)</f>
        <v>516394.7</v>
      </c>
      <c r="E29" s="52">
        <f t="shared" ref="E29" si="3">SUM(E26:E28)</f>
        <v>258197.35</v>
      </c>
      <c r="F29" s="70">
        <f>SUM(F26:F28)</f>
        <v>206329.19999999998</v>
      </c>
      <c r="G29" s="73"/>
      <c r="H29" s="75"/>
      <c r="I29" s="75"/>
      <c r="M29" s="46"/>
    </row>
    <row r="30" spans="1:13" ht="29.25" customHeight="1" x14ac:dyDescent="0.2">
      <c r="A30" s="41"/>
      <c r="B30" s="55" t="s">
        <v>40</v>
      </c>
      <c r="C30" s="52">
        <v>6000</v>
      </c>
      <c r="D30" s="52">
        <v>6000</v>
      </c>
      <c r="E30" s="52">
        <f>D30/12*3</f>
        <v>1500</v>
      </c>
      <c r="F30" s="70">
        <v>580</v>
      </c>
      <c r="G30" s="73"/>
      <c r="H30" s="75"/>
      <c r="I30" s="75"/>
      <c r="M30" s="46"/>
    </row>
    <row r="31" spans="1:13" ht="24.75" customHeight="1" x14ac:dyDescent="0.2">
      <c r="A31" s="41"/>
      <c r="B31" s="44" t="s">
        <v>41</v>
      </c>
      <c r="C31" s="43">
        <v>449179.5</v>
      </c>
      <c r="D31" s="43">
        <v>449179.5</v>
      </c>
      <c r="E31" s="50">
        <f>D31/12*12</f>
        <v>449179.5</v>
      </c>
      <c r="F31" s="50">
        <v>120000</v>
      </c>
      <c r="G31" s="73"/>
      <c r="H31" s="75"/>
      <c r="I31" s="75"/>
      <c r="M31" s="46"/>
    </row>
    <row r="32" spans="1:13" ht="24.75" customHeight="1" x14ac:dyDescent="0.2">
      <c r="A32" s="41">
        <v>12</v>
      </c>
      <c r="B32" s="32" t="s">
        <v>42</v>
      </c>
      <c r="C32" s="47"/>
      <c r="D32" s="47"/>
      <c r="E32" s="47"/>
      <c r="F32" s="47"/>
      <c r="G32" s="73"/>
      <c r="H32" s="75"/>
      <c r="I32" s="79"/>
    </row>
    <row r="33" spans="1:9" ht="25.5" customHeight="1" x14ac:dyDescent="0.2">
      <c r="A33" s="99" t="s">
        <v>13</v>
      </c>
      <c r="B33" s="100"/>
      <c r="C33" s="36">
        <f>C8+C9+C14+C15+C19+C20+C25+C29+C30+C31</f>
        <v>1985729.2000000002</v>
      </c>
      <c r="D33" s="36">
        <f>D8+D9+D14+D15+D19+D20+D25+D29+D30+D31</f>
        <v>2146577.5</v>
      </c>
      <c r="E33" s="36">
        <f>D33/12*6</f>
        <v>1073288.75</v>
      </c>
      <c r="F33" s="36">
        <f>F8+F9+F14+F15+F19+F20+F25+F29+F30</f>
        <v>872070.7</v>
      </c>
      <c r="G33" s="80">
        <f>F33/E33*100</f>
        <v>81.252197975614678</v>
      </c>
      <c r="H33" s="81"/>
      <c r="I33" s="79"/>
    </row>
    <row r="34" spans="1:9" ht="25.5" customHeight="1" x14ac:dyDescent="0.2">
      <c r="B34" s="49"/>
    </row>
    <row r="35" spans="1:9" ht="15.75" customHeight="1" x14ac:dyDescent="0.2">
      <c r="B35" s="49"/>
      <c r="C35" s="13"/>
    </row>
    <row r="36" spans="1:9" ht="20.25" customHeight="1" x14ac:dyDescent="0.2">
      <c r="A36" s="87" t="s">
        <v>58</v>
      </c>
      <c r="B36" s="87"/>
      <c r="C36" s="87"/>
      <c r="D36" s="87"/>
      <c r="E36" s="87"/>
      <c r="F36" s="87"/>
      <c r="G36" s="87"/>
      <c r="H36" s="87"/>
      <c r="I36" s="87"/>
    </row>
    <row r="38" spans="1:9" x14ac:dyDescent="0.2">
      <c r="D38" s="13"/>
    </row>
  </sheetData>
  <mergeCells count="11">
    <mergeCell ref="A21:A24"/>
    <mergeCell ref="A33:B33"/>
    <mergeCell ref="A36:I36"/>
    <mergeCell ref="A1:I1"/>
    <mergeCell ref="A2:I2"/>
    <mergeCell ref="C3:I3"/>
    <mergeCell ref="A4:A5"/>
    <mergeCell ref="B4:B5"/>
    <mergeCell ref="C4:C5"/>
    <mergeCell ref="D4:D5"/>
    <mergeCell ref="E4:I4"/>
  </mergeCells>
  <pageMargins left="0.75" right="0.25" top="0.75" bottom="0.75" header="0.3" footer="0.3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M38"/>
  <sheetViews>
    <sheetView zoomScaleNormal="100" workbookViewId="0">
      <selection activeCell="G6" sqref="G6"/>
    </sheetView>
  </sheetViews>
  <sheetFormatPr defaultRowHeight="12.75" x14ac:dyDescent="0.2"/>
  <cols>
    <col min="1" max="1" width="3" style="1" customWidth="1"/>
    <col min="2" max="2" width="28.5703125" style="1" customWidth="1"/>
    <col min="3" max="3" width="14.42578125" style="1" customWidth="1"/>
    <col min="4" max="4" width="14.7109375" style="1" customWidth="1"/>
    <col min="5" max="5" width="14" style="1" customWidth="1"/>
    <col min="6" max="6" width="14" style="22" customWidth="1"/>
    <col min="7" max="7" width="12.28515625" style="1" customWidth="1"/>
    <col min="8" max="8" width="9.140625" style="1"/>
    <col min="9" max="9" width="10.140625" style="1" bestFit="1" customWidth="1"/>
    <col min="10" max="10" width="10.85546875" style="1" bestFit="1" customWidth="1"/>
    <col min="11" max="11" width="17.7109375" style="1" customWidth="1"/>
    <col min="12" max="12" width="9.140625" style="1"/>
    <col min="13" max="13" width="14.28515625" style="1" customWidth="1"/>
    <col min="14" max="16384" width="9.140625" style="1"/>
  </cols>
  <sheetData>
    <row r="1" spans="1:13" ht="22.5" customHeight="1" x14ac:dyDescent="0.2">
      <c r="A1" s="88" t="s">
        <v>78</v>
      </c>
      <c r="B1" s="88"/>
      <c r="C1" s="88"/>
      <c r="D1" s="88"/>
      <c r="E1" s="88"/>
      <c r="F1" s="88"/>
      <c r="G1" s="88"/>
    </row>
    <row r="2" spans="1:13" ht="27" customHeight="1" x14ac:dyDescent="0.2">
      <c r="A2" s="89" t="s">
        <v>71</v>
      </c>
      <c r="B2" s="89"/>
      <c r="C2" s="89"/>
      <c r="D2" s="89"/>
      <c r="E2" s="89"/>
      <c r="F2" s="89"/>
      <c r="G2" s="89"/>
    </row>
    <row r="3" spans="1:13" ht="13.5" customHeight="1" x14ac:dyDescent="0.2">
      <c r="B3" s="2"/>
      <c r="C3" s="3" t="s">
        <v>75</v>
      </c>
    </row>
    <row r="4" spans="1:13" ht="29.25" customHeight="1" x14ac:dyDescent="0.2">
      <c r="A4" s="63" t="s">
        <v>0</v>
      </c>
      <c r="B4" s="5"/>
      <c r="C4" s="90" t="s">
        <v>1</v>
      </c>
      <c r="D4" s="6" t="s">
        <v>2</v>
      </c>
      <c r="E4" s="92" t="s">
        <v>77</v>
      </c>
      <c r="F4" s="93"/>
      <c r="G4" s="94"/>
    </row>
    <row r="5" spans="1:13" ht="36" customHeight="1" x14ac:dyDescent="0.2">
      <c r="A5" s="8"/>
      <c r="B5" s="64" t="s">
        <v>65</v>
      </c>
      <c r="C5" s="91"/>
      <c r="D5" s="60" t="s">
        <v>3</v>
      </c>
      <c r="E5" s="7" t="s">
        <v>4</v>
      </c>
      <c r="F5" s="57" t="s">
        <v>5</v>
      </c>
      <c r="G5" s="9" t="s">
        <v>6</v>
      </c>
    </row>
    <row r="6" spans="1:13" ht="51.75" customHeight="1" x14ac:dyDescent="0.2">
      <c r="A6" s="4">
        <v>1</v>
      </c>
      <c r="B6" s="10" t="s">
        <v>7</v>
      </c>
      <c r="C6" s="11">
        <v>62800</v>
      </c>
      <c r="D6" s="11">
        <v>62800</v>
      </c>
      <c r="E6" s="11">
        <f>D6/12*9</f>
        <v>47100</v>
      </c>
      <c r="F6" s="11">
        <v>39392.6</v>
      </c>
      <c r="G6" s="11"/>
      <c r="K6" s="12"/>
      <c r="M6" s="13"/>
    </row>
    <row r="7" spans="1:13" ht="22.5" customHeight="1" x14ac:dyDescent="0.2">
      <c r="A7" s="4">
        <v>2</v>
      </c>
      <c r="B7" s="14" t="s">
        <v>43</v>
      </c>
      <c r="C7" s="11">
        <v>141499.79999999999</v>
      </c>
      <c r="D7" s="11">
        <v>141499.79999999999</v>
      </c>
      <c r="E7" s="11">
        <f t="shared" ref="E7:E13" si="0">D7/12*9</f>
        <v>106124.84999999999</v>
      </c>
      <c r="F7" s="11">
        <v>95715</v>
      </c>
      <c r="G7" s="11"/>
      <c r="K7" s="12"/>
      <c r="M7" s="13"/>
    </row>
    <row r="8" spans="1:13" ht="22.5" customHeight="1" x14ac:dyDescent="0.2">
      <c r="A8" s="4">
        <v>3</v>
      </c>
      <c r="B8" s="14" t="s">
        <v>8</v>
      </c>
      <c r="C8" s="11">
        <v>5600</v>
      </c>
      <c r="D8" s="11">
        <v>5600</v>
      </c>
      <c r="E8" s="11">
        <f t="shared" si="0"/>
        <v>4200</v>
      </c>
      <c r="F8" s="11">
        <v>6643.5</v>
      </c>
      <c r="G8" s="11"/>
      <c r="K8" s="12"/>
      <c r="M8" s="13"/>
    </row>
    <row r="9" spans="1:13" ht="22.5" customHeight="1" x14ac:dyDescent="0.2">
      <c r="A9" s="4">
        <v>4</v>
      </c>
      <c r="B9" s="14" t="s">
        <v>9</v>
      </c>
      <c r="C9" s="11">
        <v>8890</v>
      </c>
      <c r="D9" s="11">
        <v>8890</v>
      </c>
      <c r="E9" s="11">
        <f t="shared" si="0"/>
        <v>6667.5</v>
      </c>
      <c r="F9" s="11">
        <v>4806.8999999999996</v>
      </c>
      <c r="G9" s="11"/>
      <c r="K9" s="12"/>
      <c r="M9" s="13"/>
    </row>
    <row r="10" spans="1:13" ht="22.5" customHeight="1" x14ac:dyDescent="0.2">
      <c r="A10" s="4">
        <v>6</v>
      </c>
      <c r="B10" s="14" t="s">
        <v>10</v>
      </c>
      <c r="C10" s="11">
        <v>19500</v>
      </c>
      <c r="D10" s="11">
        <v>19500</v>
      </c>
      <c r="E10" s="11">
        <f t="shared" si="0"/>
        <v>14625</v>
      </c>
      <c r="F10" s="11">
        <v>11929.2</v>
      </c>
      <c r="G10" s="11"/>
      <c r="K10" s="12"/>
      <c r="M10" s="13"/>
    </row>
    <row r="11" spans="1:13" ht="22.5" customHeight="1" x14ac:dyDescent="0.2">
      <c r="A11" s="4">
        <v>7</v>
      </c>
      <c r="B11" s="14" t="s">
        <v>11</v>
      </c>
      <c r="C11" s="11">
        <v>91230</v>
      </c>
      <c r="D11" s="11">
        <v>91230</v>
      </c>
      <c r="E11" s="11">
        <f t="shared" si="0"/>
        <v>68422.5</v>
      </c>
      <c r="F11" s="11">
        <v>60446.8</v>
      </c>
      <c r="G11" s="11"/>
      <c r="K11" s="12"/>
      <c r="M11" s="13"/>
    </row>
    <row r="12" spans="1:13" ht="22.5" customHeight="1" x14ac:dyDescent="0.2">
      <c r="A12" s="4">
        <v>8</v>
      </c>
      <c r="B12" s="14" t="s">
        <v>74</v>
      </c>
      <c r="C12" s="11">
        <v>2500</v>
      </c>
      <c r="D12" s="11">
        <v>2500</v>
      </c>
      <c r="E12" s="11">
        <f t="shared" si="0"/>
        <v>1875</v>
      </c>
      <c r="F12" s="11">
        <v>700</v>
      </c>
      <c r="G12" s="11"/>
      <c r="K12" s="12"/>
      <c r="M12" s="13"/>
    </row>
    <row r="13" spans="1:13" ht="22.5" customHeight="1" x14ac:dyDescent="0.2">
      <c r="A13" s="4">
        <v>9</v>
      </c>
      <c r="B13" s="14" t="s">
        <v>12</v>
      </c>
      <c r="C13" s="11">
        <v>13500</v>
      </c>
      <c r="D13" s="11">
        <v>71070.7</v>
      </c>
      <c r="E13" s="11">
        <f t="shared" si="0"/>
        <v>53303.025000000001</v>
      </c>
      <c r="F13" s="11">
        <v>48840</v>
      </c>
      <c r="G13" s="11"/>
      <c r="K13" s="12"/>
      <c r="M13" s="13"/>
    </row>
    <row r="14" spans="1:13" ht="20.25" customHeight="1" x14ac:dyDescent="0.25">
      <c r="A14" s="95" t="s">
        <v>64</v>
      </c>
      <c r="B14" s="96"/>
      <c r="C14" s="17">
        <f>SUM(C6:C13)</f>
        <v>345519.8</v>
      </c>
      <c r="D14" s="17">
        <f>SUM(D6:D13)</f>
        <v>403090.5</v>
      </c>
      <c r="E14" s="17">
        <f>SUM(E6:E13)</f>
        <v>302317.875</v>
      </c>
      <c r="F14" s="17">
        <f>SUM(F6:F13)</f>
        <v>268474</v>
      </c>
      <c r="G14" s="17">
        <f>F14/E14*100</f>
        <v>88.805202140296871</v>
      </c>
      <c r="K14" s="18"/>
      <c r="L14" s="19"/>
      <c r="M14" s="20"/>
    </row>
    <row r="15" spans="1:13" ht="15" customHeight="1" x14ac:dyDescent="0.2">
      <c r="A15" s="82" t="s">
        <v>14</v>
      </c>
      <c r="B15" s="83"/>
      <c r="C15" s="83"/>
      <c r="D15" s="83"/>
      <c r="E15" s="83"/>
      <c r="F15" s="83"/>
      <c r="G15" s="84"/>
      <c r="J15" s="1" t="s">
        <v>15</v>
      </c>
    </row>
    <row r="16" spans="1:13" ht="18" customHeight="1" x14ac:dyDescent="0.2">
      <c r="A16" s="4"/>
      <c r="B16" s="14" t="s">
        <v>16</v>
      </c>
      <c r="C16" s="43">
        <v>1515276.2</v>
      </c>
      <c r="D16" s="43">
        <v>1515276.2</v>
      </c>
      <c r="E16" s="11">
        <f>D16/12*9</f>
        <v>1136457.1499999999</v>
      </c>
      <c r="F16" s="11">
        <v>1136457</v>
      </c>
      <c r="G16" s="11"/>
    </row>
    <row r="17" spans="1:10" ht="16.5" customHeight="1" x14ac:dyDescent="0.2">
      <c r="A17" s="4"/>
      <c r="B17" s="21" t="s">
        <v>17</v>
      </c>
      <c r="C17" s="11"/>
      <c r="D17" s="11"/>
      <c r="E17" s="11"/>
      <c r="F17" s="11"/>
      <c r="G17" s="11"/>
      <c r="I17" s="22"/>
    </row>
    <row r="18" spans="1:10" ht="16.5" customHeight="1" x14ac:dyDescent="0.2">
      <c r="A18" s="4"/>
      <c r="B18" s="21" t="s">
        <v>18</v>
      </c>
      <c r="C18" s="11"/>
      <c r="D18" s="11"/>
      <c r="E18" s="11"/>
      <c r="F18" s="11"/>
      <c r="G18" s="11"/>
      <c r="I18" s="22"/>
    </row>
    <row r="19" spans="1:10" ht="40.5" customHeight="1" x14ac:dyDescent="0.2">
      <c r="A19" s="4"/>
      <c r="B19" s="21" t="s">
        <v>61</v>
      </c>
      <c r="C19" s="11">
        <v>0</v>
      </c>
      <c r="D19" s="11">
        <v>3268.3</v>
      </c>
      <c r="E19" s="11">
        <f>D19/12*9</f>
        <v>2451.2250000000004</v>
      </c>
      <c r="F19" s="11">
        <v>1421.4</v>
      </c>
      <c r="G19" s="11"/>
      <c r="I19" s="22"/>
    </row>
    <row r="20" spans="1:10" ht="18" customHeight="1" x14ac:dyDescent="0.2">
      <c r="A20" s="4"/>
      <c r="B20" s="62" t="s">
        <v>60</v>
      </c>
      <c r="C20" s="25">
        <f ca="1">SUM(C16:C21)</f>
        <v>1517275.2</v>
      </c>
      <c r="D20" s="25">
        <f>D16+D19</f>
        <v>1518544.5</v>
      </c>
      <c r="E20" s="25">
        <f>E16+E19</f>
        <v>1138908.375</v>
      </c>
      <c r="F20" s="25">
        <f>F16+F19</f>
        <v>1137878.3999999999</v>
      </c>
      <c r="G20" s="25"/>
      <c r="I20" s="22"/>
    </row>
    <row r="21" spans="1:10" ht="18" customHeight="1" x14ac:dyDescent="0.2">
      <c r="A21" s="4"/>
      <c r="B21" s="71" t="s">
        <v>62</v>
      </c>
      <c r="C21" s="25">
        <v>1999</v>
      </c>
      <c r="D21" s="25">
        <v>1999</v>
      </c>
      <c r="E21" s="25">
        <f>D21/12*9</f>
        <v>1499.25</v>
      </c>
      <c r="F21" s="25">
        <v>1399.3</v>
      </c>
      <c r="G21" s="25"/>
      <c r="I21" s="22"/>
    </row>
    <row r="22" spans="1:10" ht="18" customHeight="1" x14ac:dyDescent="0.2">
      <c r="A22" s="4"/>
      <c r="B22" s="14" t="s">
        <v>19</v>
      </c>
      <c r="C22" s="11">
        <v>0</v>
      </c>
      <c r="D22" s="11">
        <v>319171.59999999998</v>
      </c>
      <c r="E22" s="11">
        <v>319171.59999999998</v>
      </c>
      <c r="F22" s="11">
        <v>319171.59999999998</v>
      </c>
      <c r="G22" s="11"/>
    </row>
    <row r="23" spans="1:10" ht="18" customHeight="1" x14ac:dyDescent="0.2">
      <c r="A23" s="4"/>
      <c r="B23" s="23" t="s">
        <v>63</v>
      </c>
      <c r="C23" s="25">
        <v>0</v>
      </c>
      <c r="D23" s="25">
        <f t="shared" ref="D23" si="1">SUM(D22)</f>
        <v>319171.59999999998</v>
      </c>
      <c r="E23" s="25">
        <f t="shared" ref="E23:F23" si="2">SUM(E22)</f>
        <v>319171.59999999998</v>
      </c>
      <c r="F23" s="25">
        <f t="shared" si="2"/>
        <v>319171.59999999998</v>
      </c>
      <c r="G23" s="25"/>
    </row>
    <row r="24" spans="1:10" ht="18" customHeight="1" x14ac:dyDescent="0.2">
      <c r="A24" s="4"/>
      <c r="B24" s="15" t="s">
        <v>44</v>
      </c>
      <c r="C24" s="16">
        <v>0</v>
      </c>
      <c r="D24" s="16">
        <v>911.9</v>
      </c>
      <c r="E24" s="16">
        <v>12427.6</v>
      </c>
      <c r="F24" s="66">
        <v>12427.6</v>
      </c>
      <c r="G24" s="16"/>
    </row>
    <row r="25" spans="1:10" ht="18" customHeight="1" x14ac:dyDescent="0.2">
      <c r="A25" s="4"/>
      <c r="B25" s="14" t="s">
        <v>20</v>
      </c>
      <c r="C25" s="11">
        <v>0</v>
      </c>
      <c r="D25" s="11"/>
      <c r="E25" s="11"/>
      <c r="F25" s="65"/>
      <c r="G25" s="11"/>
    </row>
    <row r="26" spans="1:10" ht="18" hidden="1" customHeight="1" x14ac:dyDescent="0.2">
      <c r="A26" s="4"/>
      <c r="B26" s="14" t="s">
        <v>20</v>
      </c>
      <c r="C26" s="11"/>
      <c r="D26" s="11">
        <f>SUM(D25)</f>
        <v>0</v>
      </c>
      <c r="E26" s="11"/>
      <c r="F26" s="11"/>
      <c r="G26" s="11" t="e">
        <f t="shared" ref="G26" si="3">F26/E26*100</f>
        <v>#DIV/0!</v>
      </c>
    </row>
    <row r="27" spans="1:10" ht="18" customHeight="1" x14ac:dyDescent="0.2">
      <c r="A27" s="26"/>
      <c r="B27" s="27" t="s">
        <v>66</v>
      </c>
      <c r="C27" s="24">
        <f>SUM(C24:C26)</f>
        <v>0</v>
      </c>
      <c r="D27" s="24">
        <f>D24+D25</f>
        <v>911.9</v>
      </c>
      <c r="E27" s="24">
        <f>E24+E25</f>
        <v>12427.6</v>
      </c>
      <c r="F27" s="24">
        <f>F24+F25</f>
        <v>12427.6</v>
      </c>
      <c r="G27" s="25"/>
    </row>
    <row r="28" spans="1:10" ht="18" customHeight="1" x14ac:dyDescent="0.2">
      <c r="A28" s="28"/>
      <c r="B28" s="29" t="s">
        <v>21</v>
      </c>
      <c r="C28" s="30">
        <f ca="1">C14+C20+C23+C27</f>
        <v>1860295</v>
      </c>
      <c r="D28" s="30">
        <f>D14+D20+D23+D27</f>
        <v>2241718.5</v>
      </c>
      <c r="E28" s="30">
        <f>E14+E20+E23+E27</f>
        <v>1772825.4500000002</v>
      </c>
      <c r="F28" s="30">
        <f>F14+F20+F21+F23+F27</f>
        <v>1739350.9</v>
      </c>
      <c r="G28" s="31">
        <f>F28/E28*100</f>
        <v>98.111796623858254</v>
      </c>
      <c r="I28" s="22"/>
      <c r="J28" s="32"/>
    </row>
    <row r="29" spans="1:10" ht="0.75" hidden="1" customHeight="1" x14ac:dyDescent="0.2">
      <c r="A29" s="4">
        <v>14</v>
      </c>
      <c r="B29" s="14"/>
      <c r="C29" s="33"/>
      <c r="D29" s="33"/>
      <c r="E29" s="33"/>
      <c r="F29" s="48"/>
      <c r="G29" s="33"/>
    </row>
    <row r="30" spans="1:10" ht="27" hidden="1" customHeight="1" x14ac:dyDescent="0.2">
      <c r="A30" s="4">
        <v>15</v>
      </c>
      <c r="B30" s="34"/>
      <c r="C30" s="33"/>
      <c r="D30" s="33"/>
      <c r="E30" s="33"/>
      <c r="F30" s="48"/>
      <c r="G30" s="33"/>
    </row>
    <row r="31" spans="1:10" ht="21" customHeight="1" x14ac:dyDescent="0.2">
      <c r="A31" s="4">
        <v>15</v>
      </c>
      <c r="B31" s="35" t="s">
        <v>22</v>
      </c>
      <c r="C31" s="36">
        <f>C32+C33</f>
        <v>154225.70000000001</v>
      </c>
      <c r="D31" s="36">
        <f>D32+D33</f>
        <v>155629.40000000002</v>
      </c>
      <c r="E31" s="36">
        <f>E32+E33</f>
        <v>155629.40000000002</v>
      </c>
      <c r="F31" s="36">
        <f>F32+F33</f>
        <v>155629.40000000002</v>
      </c>
      <c r="G31" s="36">
        <f>G32+G33</f>
        <v>0</v>
      </c>
    </row>
    <row r="32" spans="1:10" ht="21" customHeight="1" x14ac:dyDescent="0.2">
      <c r="A32" s="4">
        <v>16</v>
      </c>
      <c r="B32" s="4" t="s">
        <v>23</v>
      </c>
      <c r="C32" s="11">
        <v>45577.8</v>
      </c>
      <c r="D32" s="11">
        <v>45577.8</v>
      </c>
      <c r="E32" s="11">
        <v>45577.8</v>
      </c>
      <c r="F32" s="11">
        <v>45577.8</v>
      </c>
      <c r="G32" s="11"/>
    </row>
    <row r="33" spans="1:11" ht="21" customHeight="1" x14ac:dyDescent="0.2">
      <c r="A33" s="4">
        <v>17</v>
      </c>
      <c r="B33" s="4" t="s">
        <v>24</v>
      </c>
      <c r="C33" s="11">
        <v>108647.9</v>
      </c>
      <c r="D33" s="11">
        <v>110051.6</v>
      </c>
      <c r="E33" s="11">
        <v>110051.6</v>
      </c>
      <c r="F33" s="11">
        <v>110051.6</v>
      </c>
      <c r="G33" s="11"/>
      <c r="K33" s="67"/>
    </row>
    <row r="34" spans="1:11" ht="21" customHeight="1" x14ac:dyDescent="0.2">
      <c r="A34" s="85"/>
      <c r="B34" s="86"/>
      <c r="C34" s="37"/>
      <c r="D34" s="37"/>
      <c r="E34" s="37"/>
      <c r="F34" s="37"/>
      <c r="G34" s="38"/>
    </row>
    <row r="35" spans="1:11" ht="13.5" customHeight="1" x14ac:dyDescent="0.2">
      <c r="B35" s="39" t="s">
        <v>25</v>
      </c>
    </row>
    <row r="36" spans="1:11" ht="13.5" customHeight="1" x14ac:dyDescent="0.2">
      <c r="B36" s="39"/>
    </row>
    <row r="37" spans="1:11" ht="13.5" customHeight="1" x14ac:dyDescent="0.2">
      <c r="B37" s="39"/>
    </row>
    <row r="38" spans="1:11" ht="20.25" customHeight="1" x14ac:dyDescent="0.2">
      <c r="A38" s="87" t="s">
        <v>45</v>
      </c>
      <c r="B38" s="87"/>
      <c r="C38" s="87"/>
      <c r="D38" s="87"/>
      <c r="E38" s="87"/>
      <c r="F38" s="87"/>
      <c r="G38" s="87"/>
      <c r="I38" s="67"/>
    </row>
  </sheetData>
  <mergeCells count="8">
    <mergeCell ref="A34:B34"/>
    <mergeCell ref="A38:G38"/>
    <mergeCell ref="A1:G1"/>
    <mergeCell ref="A2:G2"/>
    <mergeCell ref="C4:C5"/>
    <mergeCell ref="E4:G4"/>
    <mergeCell ref="A14:B14"/>
    <mergeCell ref="A15:G15"/>
  </mergeCells>
  <pageMargins left="0.35" right="0.2" top="0.22" bottom="0.38" header="0.17" footer="0.24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M38"/>
  <sheetViews>
    <sheetView zoomScaleNormal="100" workbookViewId="0">
      <selection activeCell="D6" sqref="D6"/>
    </sheetView>
  </sheetViews>
  <sheetFormatPr defaultRowHeight="15" x14ac:dyDescent="0.2"/>
  <cols>
    <col min="1" max="1" width="4" style="32" customWidth="1"/>
    <col min="2" max="2" width="34" style="32" customWidth="1"/>
    <col min="3" max="4" width="13.42578125" style="32" customWidth="1"/>
    <col min="5" max="6" width="13.5703125" style="32" customWidth="1"/>
    <col min="7" max="7" width="12.28515625" style="74" customWidth="1"/>
    <col min="8" max="8" width="14.140625" style="74" hidden="1" customWidth="1"/>
    <col min="9" max="9" width="3.85546875" style="74" hidden="1" customWidth="1"/>
    <col min="10" max="11" width="9.140625" style="32"/>
    <col min="12" max="12" width="11.42578125" style="32" bestFit="1" customWidth="1"/>
    <col min="13" max="16384" width="9.140625" style="32"/>
  </cols>
  <sheetData>
    <row r="1" spans="1:9" x14ac:dyDescent="0.2">
      <c r="A1" s="101" t="s">
        <v>78</v>
      </c>
      <c r="B1" s="101"/>
      <c r="C1" s="101"/>
      <c r="D1" s="101"/>
      <c r="E1" s="101"/>
      <c r="F1" s="101"/>
      <c r="G1" s="101"/>
      <c r="H1" s="101"/>
      <c r="I1" s="101"/>
    </row>
    <row r="2" spans="1:9" ht="46.5" customHeight="1" x14ac:dyDescent="0.2">
      <c r="A2" s="89" t="s">
        <v>69</v>
      </c>
      <c r="B2" s="89"/>
      <c r="C2" s="89"/>
      <c r="D2" s="89"/>
      <c r="E2" s="89"/>
      <c r="F2" s="89"/>
      <c r="G2" s="89"/>
      <c r="H2" s="89"/>
      <c r="I2" s="89"/>
    </row>
    <row r="3" spans="1:9" ht="18" customHeight="1" x14ac:dyDescent="0.2">
      <c r="C3" s="102" t="s">
        <v>76</v>
      </c>
      <c r="D3" s="103"/>
      <c r="E3" s="103"/>
      <c r="F3" s="103"/>
      <c r="G3" s="103"/>
      <c r="H3" s="103"/>
      <c r="I3" s="103"/>
    </row>
    <row r="4" spans="1:9" ht="19.5" customHeight="1" x14ac:dyDescent="0.2">
      <c r="A4" s="104" t="s">
        <v>0</v>
      </c>
      <c r="B4" s="106" t="s">
        <v>26</v>
      </c>
      <c r="C4" s="106" t="s">
        <v>27</v>
      </c>
      <c r="D4" s="106" t="s">
        <v>28</v>
      </c>
      <c r="E4" s="109"/>
      <c r="F4" s="110"/>
      <c r="G4" s="110"/>
      <c r="H4" s="111"/>
      <c r="I4" s="112"/>
    </row>
    <row r="5" spans="1:9" ht="41.25" customHeight="1" x14ac:dyDescent="0.2">
      <c r="A5" s="105"/>
      <c r="B5" s="107"/>
      <c r="C5" s="107"/>
      <c r="D5" s="108"/>
      <c r="E5" s="40" t="s">
        <v>29</v>
      </c>
      <c r="F5" s="59" t="s">
        <v>59</v>
      </c>
      <c r="G5" s="76"/>
      <c r="H5" s="77"/>
      <c r="I5" s="78"/>
    </row>
    <row r="6" spans="1:9" ht="45" customHeight="1" x14ac:dyDescent="0.2">
      <c r="A6" s="41">
        <v>1</v>
      </c>
      <c r="B6" s="42" t="s">
        <v>46</v>
      </c>
      <c r="C6" s="43">
        <v>401060.5</v>
      </c>
      <c r="D6" s="43">
        <v>407320.3</v>
      </c>
      <c r="E6" s="43">
        <f>D6/12*9</f>
        <v>305490.22499999998</v>
      </c>
      <c r="F6" s="43">
        <v>276948</v>
      </c>
      <c r="G6" s="72"/>
      <c r="I6" s="75"/>
    </row>
    <row r="7" spans="1:9" ht="31.5" customHeight="1" x14ac:dyDescent="0.2">
      <c r="A7" s="41"/>
      <c r="B7" s="42" t="s">
        <v>30</v>
      </c>
      <c r="C7" s="43"/>
      <c r="D7" s="43">
        <v>21810</v>
      </c>
      <c r="E7" s="43">
        <v>21810</v>
      </c>
      <c r="F7" s="43">
        <v>18277.2</v>
      </c>
      <c r="G7" s="72"/>
      <c r="I7" s="75"/>
    </row>
    <row r="8" spans="1:9" ht="31.5" customHeight="1" x14ac:dyDescent="0.2">
      <c r="A8" s="41"/>
      <c r="B8" s="51" t="s">
        <v>49</v>
      </c>
      <c r="C8" s="52">
        <f>SUM(C6:C7)</f>
        <v>401060.5</v>
      </c>
      <c r="D8" s="52">
        <f>SUM(D6:D7)</f>
        <v>429130.3</v>
      </c>
      <c r="E8" s="52">
        <f>SUM(E6:E7)</f>
        <v>327300.22499999998</v>
      </c>
      <c r="F8" s="70">
        <f>F6+F7</f>
        <v>295225.2</v>
      </c>
      <c r="G8" s="72"/>
      <c r="I8" s="75"/>
    </row>
    <row r="9" spans="1:9" ht="31.5" customHeight="1" x14ac:dyDescent="0.2">
      <c r="A9" s="41"/>
      <c r="B9" s="51" t="s">
        <v>31</v>
      </c>
      <c r="C9" s="52">
        <v>5000</v>
      </c>
      <c r="D9" s="52">
        <v>5000</v>
      </c>
      <c r="E9" s="52">
        <v>2500</v>
      </c>
      <c r="F9" s="70">
        <f>G9+H9</f>
        <v>0</v>
      </c>
      <c r="G9" s="72"/>
      <c r="I9" s="75"/>
    </row>
    <row r="10" spans="1:9" ht="31.5" customHeight="1" x14ac:dyDescent="0.2">
      <c r="A10" s="41"/>
      <c r="B10" s="42" t="s">
        <v>32</v>
      </c>
      <c r="C10" s="43">
        <v>12500</v>
      </c>
      <c r="D10" s="43">
        <v>23410</v>
      </c>
      <c r="E10" s="52">
        <f>D10/12*6</f>
        <v>11705</v>
      </c>
      <c r="F10" s="43">
        <v>9383.2999999999993</v>
      </c>
      <c r="G10" s="72"/>
      <c r="I10" s="75"/>
    </row>
    <row r="11" spans="1:9" ht="31.5" customHeight="1" x14ac:dyDescent="0.2">
      <c r="A11" s="41"/>
      <c r="B11" s="58" t="s">
        <v>67</v>
      </c>
      <c r="C11" s="43"/>
      <c r="D11" s="43">
        <v>345209.3</v>
      </c>
      <c r="E11" s="50">
        <v>345209.3</v>
      </c>
      <c r="F11" s="43"/>
      <c r="G11" s="73"/>
      <c r="H11" s="75"/>
      <c r="I11" s="75"/>
    </row>
    <row r="12" spans="1:9" ht="31.5" customHeight="1" x14ac:dyDescent="0.2">
      <c r="A12" s="41"/>
      <c r="B12" s="42" t="s">
        <v>55</v>
      </c>
      <c r="C12" s="43">
        <v>1000</v>
      </c>
      <c r="D12" s="43">
        <v>1000</v>
      </c>
      <c r="E12" s="50">
        <f>D12/12*9</f>
        <v>750</v>
      </c>
      <c r="F12" s="43"/>
      <c r="G12" s="72"/>
      <c r="I12" s="75"/>
    </row>
    <row r="13" spans="1:9" ht="31.5" customHeight="1" x14ac:dyDescent="0.2">
      <c r="A13" s="41"/>
      <c r="B13" s="42" t="s">
        <v>33</v>
      </c>
      <c r="C13" s="43">
        <v>149325.70000000001</v>
      </c>
      <c r="D13" s="43">
        <v>549773.19999999995</v>
      </c>
      <c r="E13" s="45">
        <f>D13/12*9</f>
        <v>412329.89999999997</v>
      </c>
      <c r="F13" s="45">
        <v>225503</v>
      </c>
      <c r="G13" s="72"/>
      <c r="I13" s="75"/>
    </row>
    <row r="14" spans="1:9" ht="31.5" customHeight="1" x14ac:dyDescent="0.2">
      <c r="A14" s="41"/>
      <c r="B14" s="51" t="s">
        <v>50</v>
      </c>
      <c r="C14" s="52">
        <f>SUM(C10:C13)</f>
        <v>162825.70000000001</v>
      </c>
      <c r="D14" s="52">
        <f>SUM(D10:D13)</f>
        <v>919392.5</v>
      </c>
      <c r="E14" s="52">
        <f t="shared" ref="E14" si="0">D14/12*12</f>
        <v>919392.5</v>
      </c>
      <c r="F14" s="45">
        <v>228478.6</v>
      </c>
      <c r="G14" s="73"/>
      <c r="H14" s="75"/>
      <c r="I14" s="75"/>
    </row>
    <row r="15" spans="1:9" ht="31.5" customHeight="1" x14ac:dyDescent="0.2">
      <c r="A15" s="41"/>
      <c r="B15" s="51" t="s">
        <v>34</v>
      </c>
      <c r="C15" s="52">
        <v>345000</v>
      </c>
      <c r="D15" s="52">
        <v>345000</v>
      </c>
      <c r="E15" s="52">
        <v>345000</v>
      </c>
      <c r="F15" s="70">
        <v>317579</v>
      </c>
      <c r="G15" s="73"/>
      <c r="H15" s="75"/>
      <c r="I15" s="75"/>
    </row>
    <row r="16" spans="1:9" ht="63" customHeight="1" x14ac:dyDescent="0.2">
      <c r="A16" s="41"/>
      <c r="B16" s="42" t="s">
        <v>47</v>
      </c>
      <c r="C16" s="43">
        <v>109900</v>
      </c>
      <c r="D16" s="43">
        <v>148460.9</v>
      </c>
      <c r="E16" s="45">
        <v>148460.9</v>
      </c>
      <c r="F16" s="45">
        <v>104378.5</v>
      </c>
      <c r="G16" s="72"/>
      <c r="I16" s="75"/>
    </row>
    <row r="17" spans="1:13" ht="63" customHeight="1" x14ac:dyDescent="0.2">
      <c r="A17" s="41"/>
      <c r="B17" s="42" t="s">
        <v>48</v>
      </c>
      <c r="C17" s="43">
        <v>60000</v>
      </c>
      <c r="D17" s="43">
        <v>15382.7</v>
      </c>
      <c r="E17" s="45">
        <f>D17/12*3</f>
        <v>3845.6750000000002</v>
      </c>
      <c r="F17" s="43">
        <v>3225.1</v>
      </c>
      <c r="G17" s="73"/>
      <c r="H17" s="75"/>
      <c r="I17" s="75"/>
    </row>
    <row r="18" spans="1:13" ht="43.5" customHeight="1" x14ac:dyDescent="0.2">
      <c r="A18" s="41"/>
      <c r="B18" s="42" t="s">
        <v>35</v>
      </c>
      <c r="C18" s="43">
        <v>400</v>
      </c>
      <c r="D18" s="43">
        <v>500</v>
      </c>
      <c r="E18" s="45">
        <v>500</v>
      </c>
      <c r="F18" s="45">
        <v>236</v>
      </c>
      <c r="G18" s="73"/>
      <c r="I18" s="75"/>
    </row>
    <row r="19" spans="1:13" ht="43.5" customHeight="1" x14ac:dyDescent="0.2">
      <c r="A19" s="53"/>
      <c r="B19" s="69" t="s">
        <v>51</v>
      </c>
      <c r="C19" s="52">
        <f>C16+C17+C18</f>
        <v>170300</v>
      </c>
      <c r="D19" s="52">
        <f>D16+D17+D18</f>
        <v>164343.6</v>
      </c>
      <c r="E19" s="52">
        <f t="shared" ref="E19" si="1">E16+E17+E18</f>
        <v>152806.57499999998</v>
      </c>
      <c r="F19" s="70">
        <f>SUM(F16:F18)</f>
        <v>107839.6</v>
      </c>
      <c r="G19" s="73"/>
      <c r="H19" s="75"/>
      <c r="I19" s="75"/>
    </row>
    <row r="20" spans="1:13" ht="43.5" customHeight="1" x14ac:dyDescent="0.2">
      <c r="A20" s="68"/>
      <c r="B20" s="54" t="s">
        <v>68</v>
      </c>
      <c r="C20" s="52">
        <v>1000</v>
      </c>
      <c r="D20" s="52">
        <v>1000</v>
      </c>
      <c r="E20" s="52">
        <v>250</v>
      </c>
      <c r="F20" s="70">
        <v>78.5</v>
      </c>
      <c r="G20" s="73"/>
      <c r="H20" s="75"/>
      <c r="I20" s="75"/>
    </row>
    <row r="21" spans="1:13" ht="24.75" customHeight="1" x14ac:dyDescent="0.2">
      <c r="A21" s="97"/>
      <c r="B21" s="44" t="s">
        <v>36</v>
      </c>
      <c r="C21" s="43">
        <v>21204</v>
      </c>
      <c r="D21" s="43">
        <v>21324</v>
      </c>
      <c r="E21" s="50">
        <f>D21/12*12</f>
        <v>21324</v>
      </c>
      <c r="F21" s="50">
        <v>15501.3</v>
      </c>
      <c r="G21" s="72"/>
      <c r="I21" s="75"/>
    </row>
    <row r="22" spans="1:13" ht="24.75" customHeight="1" x14ac:dyDescent="0.2">
      <c r="A22" s="97"/>
      <c r="B22" s="44" t="s">
        <v>37</v>
      </c>
      <c r="C22" s="43">
        <v>34383.1</v>
      </c>
      <c r="D22" s="43">
        <v>76074</v>
      </c>
      <c r="E22" s="50">
        <f>D22/12*12</f>
        <v>76074</v>
      </c>
      <c r="F22" s="50">
        <v>48863.9</v>
      </c>
      <c r="G22" s="72"/>
      <c r="I22" s="75"/>
    </row>
    <row r="23" spans="1:13" ht="24.75" customHeight="1" x14ac:dyDescent="0.2">
      <c r="A23" s="97"/>
      <c r="B23" s="44" t="s">
        <v>56</v>
      </c>
      <c r="C23" s="43"/>
      <c r="D23" s="43">
        <v>31570</v>
      </c>
      <c r="E23" s="50">
        <v>182</v>
      </c>
      <c r="F23" s="50">
        <v>29985.3</v>
      </c>
      <c r="G23" s="73"/>
      <c r="H23" s="75"/>
      <c r="I23" s="75"/>
    </row>
    <row r="24" spans="1:13" ht="21" customHeight="1" x14ac:dyDescent="0.2">
      <c r="A24" s="98"/>
      <c r="B24" s="44" t="s">
        <v>38</v>
      </c>
      <c r="C24" s="43">
        <v>10000</v>
      </c>
      <c r="D24" s="43">
        <v>10800</v>
      </c>
      <c r="E24" s="50">
        <f>D24/12*9</f>
        <v>8100</v>
      </c>
      <c r="F24" s="50">
        <v>5525.3</v>
      </c>
      <c r="G24" s="72"/>
      <c r="H24" s="75"/>
      <c r="I24" s="75"/>
    </row>
    <row r="25" spans="1:13" ht="21" customHeight="1" x14ac:dyDescent="0.2">
      <c r="A25" s="61"/>
      <c r="B25" s="55" t="s">
        <v>52</v>
      </c>
      <c r="C25" s="52">
        <f>SUM(C21:C24)</f>
        <v>65587.100000000006</v>
      </c>
      <c r="D25" s="52">
        <f>SUM(D21:D24)</f>
        <v>139768</v>
      </c>
      <c r="E25" s="52">
        <f t="shared" ref="E25" si="2">SUM(E21:E24)</f>
        <v>105680</v>
      </c>
      <c r="F25" s="70">
        <f>F21+F22+F23+F24</f>
        <v>99875.8</v>
      </c>
      <c r="G25" s="73"/>
      <c r="H25" s="75"/>
      <c r="I25" s="75"/>
    </row>
    <row r="26" spans="1:13" ht="37.5" customHeight="1" x14ac:dyDescent="0.2">
      <c r="A26" s="61"/>
      <c r="B26" s="56" t="s">
        <v>53</v>
      </c>
      <c r="C26" s="45">
        <v>322000</v>
      </c>
      <c r="D26" s="45">
        <v>379336.2</v>
      </c>
      <c r="E26" s="50">
        <f>D26/12*9</f>
        <v>284502.15000000002</v>
      </c>
      <c r="F26" s="50">
        <v>251585.8</v>
      </c>
      <c r="G26" s="73"/>
      <c r="H26" s="75"/>
      <c r="I26" s="75"/>
    </row>
    <row r="27" spans="1:13" ht="45.75" customHeight="1" x14ac:dyDescent="0.2">
      <c r="A27" s="41"/>
      <c r="B27" s="42" t="s">
        <v>39</v>
      </c>
      <c r="C27" s="43">
        <v>57776.4</v>
      </c>
      <c r="D27" s="43">
        <v>62360.800000000003</v>
      </c>
      <c r="E27" s="50">
        <f>D27/12*9</f>
        <v>46770.600000000006</v>
      </c>
      <c r="F27" s="50">
        <v>36027.9</v>
      </c>
      <c r="G27" s="73"/>
      <c r="H27" s="75"/>
      <c r="I27" s="75"/>
      <c r="M27" s="46"/>
    </row>
    <row r="28" spans="1:13" ht="50.25" customHeight="1" x14ac:dyDescent="0.2">
      <c r="A28" s="41"/>
      <c r="B28" s="42" t="s">
        <v>57</v>
      </c>
      <c r="C28" s="43"/>
      <c r="D28" s="43">
        <v>74697.7</v>
      </c>
      <c r="E28" s="50">
        <f>D28/12*9</f>
        <v>56023.275000000001</v>
      </c>
      <c r="F28" s="50">
        <v>41425.4</v>
      </c>
      <c r="G28" s="73"/>
      <c r="H28" s="75"/>
      <c r="I28" s="75"/>
      <c r="M28" s="46"/>
    </row>
    <row r="29" spans="1:13" ht="30.75" customHeight="1" x14ac:dyDescent="0.2">
      <c r="A29" s="41"/>
      <c r="B29" s="54" t="s">
        <v>54</v>
      </c>
      <c r="C29" s="52">
        <f>SUM(C26:C28)</f>
        <v>379776.4</v>
      </c>
      <c r="D29" s="52">
        <f>SUM(D26:D28)</f>
        <v>516394.7</v>
      </c>
      <c r="E29" s="52">
        <f t="shared" ref="E29" si="3">SUM(E26:E28)</f>
        <v>387296.02500000002</v>
      </c>
      <c r="F29" s="70">
        <f>SUM(F26:F28)</f>
        <v>329039.10000000003</v>
      </c>
      <c r="G29" s="73"/>
      <c r="H29" s="75"/>
      <c r="I29" s="75"/>
      <c r="M29" s="46"/>
    </row>
    <row r="30" spans="1:13" ht="29.25" customHeight="1" x14ac:dyDescent="0.2">
      <c r="A30" s="41"/>
      <c r="B30" s="55" t="s">
        <v>40</v>
      </c>
      <c r="C30" s="52">
        <v>6000</v>
      </c>
      <c r="D30" s="52">
        <v>6000</v>
      </c>
      <c r="E30" s="52">
        <f>D30/12*3</f>
        <v>1500</v>
      </c>
      <c r="F30" s="70">
        <v>770</v>
      </c>
      <c r="G30" s="73"/>
      <c r="H30" s="75"/>
      <c r="I30" s="75"/>
      <c r="M30" s="46"/>
    </row>
    <row r="31" spans="1:13" ht="24.75" customHeight="1" x14ac:dyDescent="0.2">
      <c r="A31" s="41"/>
      <c r="B31" s="44" t="s">
        <v>41</v>
      </c>
      <c r="C31" s="43">
        <v>449179.5</v>
      </c>
      <c r="D31" s="43">
        <v>449179.5</v>
      </c>
      <c r="E31" s="50">
        <f>D31/12*12</f>
        <v>449179.5</v>
      </c>
      <c r="F31" s="50">
        <v>250000</v>
      </c>
      <c r="G31" s="73"/>
      <c r="H31" s="75"/>
      <c r="I31" s="75"/>
      <c r="M31" s="46"/>
    </row>
    <row r="32" spans="1:13" ht="24.75" customHeight="1" x14ac:dyDescent="0.2">
      <c r="A32" s="41">
        <v>12</v>
      </c>
      <c r="B32" s="32" t="s">
        <v>42</v>
      </c>
      <c r="C32" s="47"/>
      <c r="D32" s="47"/>
      <c r="E32" s="47"/>
      <c r="F32" s="47"/>
      <c r="G32" s="73"/>
      <c r="H32" s="75"/>
      <c r="I32" s="79"/>
    </row>
    <row r="33" spans="1:9" ht="25.5" customHeight="1" x14ac:dyDescent="0.2">
      <c r="A33" s="99" t="s">
        <v>13</v>
      </c>
      <c r="B33" s="100"/>
      <c r="C33" s="36">
        <f>C8+C9+C14+C15+C19+C20+C25+C29+C30+C31</f>
        <v>1985729.2000000002</v>
      </c>
      <c r="D33" s="36">
        <f>D8+D9+D14+D15+D19+D20+D25+D29+D30+D31</f>
        <v>2975208.6</v>
      </c>
      <c r="E33" s="36">
        <f>D33/12*9</f>
        <v>2231406.4500000002</v>
      </c>
      <c r="F33" s="36">
        <f>F8+F9+F14+F15+F19+F20+F25+F29+F30</f>
        <v>1378885.8</v>
      </c>
      <c r="G33" s="80">
        <f>F33/E33*100</f>
        <v>61.794470478473343</v>
      </c>
      <c r="H33" s="81"/>
      <c r="I33" s="79"/>
    </row>
    <row r="34" spans="1:9" ht="25.5" customHeight="1" x14ac:dyDescent="0.2">
      <c r="B34" s="49"/>
    </row>
    <row r="35" spans="1:9" ht="15.75" customHeight="1" x14ac:dyDescent="0.2">
      <c r="B35" s="49"/>
      <c r="C35" s="13"/>
    </row>
    <row r="36" spans="1:9" ht="20.25" customHeight="1" x14ac:dyDescent="0.2">
      <c r="A36" s="87" t="s">
        <v>58</v>
      </c>
      <c r="B36" s="87"/>
      <c r="C36" s="87"/>
      <c r="D36" s="87"/>
      <c r="E36" s="87"/>
      <c r="F36" s="87"/>
      <c r="G36" s="87"/>
      <c r="H36" s="87"/>
      <c r="I36" s="87"/>
    </row>
    <row r="38" spans="1:9" x14ac:dyDescent="0.2">
      <c r="D38" s="13"/>
    </row>
  </sheetData>
  <mergeCells count="11">
    <mergeCell ref="A21:A24"/>
    <mergeCell ref="A33:B33"/>
    <mergeCell ref="A36:I36"/>
    <mergeCell ref="A1:I1"/>
    <mergeCell ref="A2:I2"/>
    <mergeCell ref="C3:I3"/>
    <mergeCell ref="A4:A5"/>
    <mergeCell ref="B4:B5"/>
    <mergeCell ref="C4:C5"/>
    <mergeCell ref="D4:D5"/>
    <mergeCell ref="E4:I4"/>
  </mergeCells>
  <pageMargins left="0.75" right="0.25" top="0.75" bottom="0.75" header="0.3" footer="0.3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I44" sqref="I4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եկ.2025 2-րդ եռ</vt:lpstr>
      <vt:lpstr>ծախս 2025 2-րդ եռ</vt:lpstr>
      <vt:lpstr>եկ.2025 9-ամիս </vt:lpstr>
      <vt:lpstr>ծախս 2025 9-ամիս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Asus-H510M</cp:lastModifiedBy>
  <cp:lastPrinted>2025-10-09T10:12:05Z</cp:lastPrinted>
  <dcterms:created xsi:type="dcterms:W3CDTF">2022-02-18T13:35:55Z</dcterms:created>
  <dcterms:modified xsi:type="dcterms:W3CDTF">2025-10-13T06:47:33Z</dcterms:modified>
</cp:coreProperties>
</file>