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8616" firstSheet="14" activeTab="17"/>
  </bookViews>
  <sheets>
    <sheet name="Այգեպար մանկապարտեզ" sheetId="1" r:id="rId1"/>
    <sheet name="Չինարիի մանկապարտեզ" sheetId="2" r:id="rId2"/>
    <sheet name="Վարագավանի մանկապարտեզ" sheetId="3" r:id="rId3"/>
    <sheet name="Չինչինի մանկապարտեզ" sheetId="4" r:id="rId4"/>
    <sheet name="Չորաթանի մանկապարտեզ" sheetId="5" r:id="rId5"/>
    <sheet name="Մոսեսգեղի մանկապարտեզ" sheetId="6" r:id="rId6"/>
    <sheet name="Վ. Ծաղկավանի մանկապարտեզ" sheetId="7" r:id="rId7"/>
    <sheet name="Ն. Կարմիրաղբյուրի մանկապարտեզ" sheetId="8" r:id="rId8"/>
    <sheet name="Տավուշի մանկապարտեզ" sheetId="9" r:id="rId9"/>
    <sheet name="Վ. Կարմիրաղբյուրի մանկապարտեզ" sheetId="10" r:id="rId10"/>
    <sheet name="Նավուրի մանկապարտեզ" sheetId="11" r:id="rId11"/>
    <sheet name="Նորաշենի մանկապարտեզ" sheetId="12" r:id="rId12"/>
    <sheet name="Այգեձորի մանկապարտեզ" sheetId="13" r:id="rId13"/>
    <sheet name="Պառավաքարի մանկապարտեզ" sheetId="14" r:id="rId14"/>
    <sheet name="Արծվաբերդի մանկապարտեզ" sheetId="22" r:id="rId15"/>
    <sheet name="2-րդ մանկապարտեզ" sheetId="21" r:id="rId16"/>
    <sheet name="3-րդ մանկապարտեզ" sheetId="23" r:id="rId17"/>
    <sheet name="Կոմունալ" sheetId="20" r:id="rId18"/>
    <sheet name="Лист1" sheetId="19" r:id="rId19"/>
  </sheets>
  <externalReferences>
    <externalReference r:id="rId20"/>
  </externalReferences>
  <calcPr calcId="162913"/>
</workbook>
</file>

<file path=xl/calcChain.xml><?xml version="1.0" encoding="utf-8"?>
<calcChain xmlns="http://schemas.openxmlformats.org/spreadsheetml/2006/main">
  <c r="F37" i="20" l="1"/>
  <c r="F14" i="20"/>
  <c r="I25" i="23" l="1"/>
  <c r="J28" i="21"/>
  <c r="I24" i="22"/>
  <c r="I21" i="14"/>
  <c r="I28" i="13"/>
  <c r="I21" i="12"/>
  <c r="I21" i="11"/>
  <c r="I21" i="10"/>
  <c r="I21" i="9"/>
  <c r="I21" i="8"/>
  <c r="I21" i="7"/>
  <c r="I21" i="6"/>
  <c r="I22" i="5"/>
  <c r="I22" i="4"/>
  <c r="J21" i="3"/>
  <c r="I21" i="2"/>
  <c r="I22" i="1"/>
  <c r="G11" i="2"/>
  <c r="G12" i="2"/>
  <c r="G13" i="2"/>
  <c r="G14" i="2"/>
  <c r="G15" i="2"/>
  <c r="G16" i="2"/>
  <c r="G17" i="2"/>
  <c r="G10" i="2"/>
  <c r="D25" i="1" l="1"/>
  <c r="H17" i="2" l="1"/>
  <c r="H16" i="2"/>
  <c r="H15" i="2"/>
  <c r="H14" i="2"/>
  <c r="H13" i="2"/>
  <c r="H12" i="2"/>
  <c r="H11" i="2"/>
  <c r="H10" i="2"/>
  <c r="H10" i="1"/>
  <c r="G20" i="22" l="1"/>
  <c r="H20" i="22" s="1"/>
  <c r="I20" i="22" s="1"/>
  <c r="G19" i="22"/>
  <c r="H19" i="22" s="1"/>
  <c r="I19" i="22" s="1"/>
  <c r="G18" i="22"/>
  <c r="H18" i="22" s="1"/>
  <c r="I18" i="22" s="1"/>
  <c r="G17" i="22"/>
  <c r="H17" i="22" s="1"/>
  <c r="I17" i="22" s="1"/>
  <c r="G16" i="22"/>
  <c r="H16" i="22" s="1"/>
  <c r="I16" i="22" s="1"/>
  <c r="G15" i="22"/>
  <c r="H15" i="22" s="1"/>
  <c r="I15" i="22" s="1"/>
  <c r="G14" i="22"/>
  <c r="H14" i="22" s="1"/>
  <c r="I14" i="22" s="1"/>
  <c r="G13" i="22"/>
  <c r="H13" i="22" s="1"/>
  <c r="I13" i="22" s="1"/>
  <c r="G12" i="22"/>
  <c r="H12" i="22" s="1"/>
  <c r="I12" i="22" s="1"/>
  <c r="G11" i="22"/>
  <c r="H11" i="22" s="1"/>
  <c r="I11" i="22" s="1"/>
  <c r="G10" i="22"/>
  <c r="H10" i="22" s="1"/>
  <c r="I10" i="22" s="1"/>
  <c r="G9" i="22"/>
  <c r="H9" i="22" s="1"/>
  <c r="I9" i="14"/>
  <c r="G16" i="14"/>
  <c r="H16" i="14" s="1"/>
  <c r="I16" i="14" s="1"/>
  <c r="G15" i="14"/>
  <c r="H15" i="14" s="1"/>
  <c r="I15" i="14" s="1"/>
  <c r="G14" i="14"/>
  <c r="H14" i="14" s="1"/>
  <c r="I14" i="14" s="1"/>
  <c r="G13" i="14"/>
  <c r="H13" i="14" s="1"/>
  <c r="I13" i="14" s="1"/>
  <c r="G12" i="14"/>
  <c r="H12" i="14" s="1"/>
  <c r="I12" i="14" s="1"/>
  <c r="G11" i="14"/>
  <c r="H11" i="14" s="1"/>
  <c r="I11" i="14" s="1"/>
  <c r="G10" i="14"/>
  <c r="H10" i="14" s="1"/>
  <c r="I10" i="14" s="1"/>
  <c r="G9" i="14"/>
  <c r="H17" i="13"/>
  <c r="I17" i="13" s="1"/>
  <c r="G23" i="13"/>
  <c r="H23" i="13" s="1"/>
  <c r="I23" i="13" s="1"/>
  <c r="G22" i="13"/>
  <c r="H22" i="13" s="1"/>
  <c r="I22" i="13" s="1"/>
  <c r="G21" i="13"/>
  <c r="H21" i="13" s="1"/>
  <c r="I21" i="13" s="1"/>
  <c r="G20" i="13"/>
  <c r="H20" i="13" s="1"/>
  <c r="I20" i="13" s="1"/>
  <c r="G19" i="13"/>
  <c r="H19" i="13" s="1"/>
  <c r="I19" i="13" s="1"/>
  <c r="G17" i="13"/>
  <c r="G16" i="13"/>
  <c r="H16" i="13" s="1"/>
  <c r="I16" i="13" s="1"/>
  <c r="G15" i="13"/>
  <c r="H15" i="13" s="1"/>
  <c r="I15" i="13" s="1"/>
  <c r="G14" i="13"/>
  <c r="H14" i="13" s="1"/>
  <c r="I14" i="13" s="1"/>
  <c r="G13" i="13"/>
  <c r="H13" i="13" s="1"/>
  <c r="I13" i="13" s="1"/>
  <c r="G12" i="13"/>
  <c r="H12" i="13" s="1"/>
  <c r="I12" i="13" s="1"/>
  <c r="G11" i="13"/>
  <c r="H11" i="13" s="1"/>
  <c r="I11" i="13" s="1"/>
  <c r="G10" i="13"/>
  <c r="H10" i="13" s="1"/>
  <c r="I10" i="13" s="1"/>
  <c r="G9" i="13"/>
  <c r="H9" i="13" s="1"/>
  <c r="I9" i="13" s="1"/>
  <c r="I9" i="12"/>
  <c r="G16" i="12"/>
  <c r="H16" i="12" s="1"/>
  <c r="I16" i="12" s="1"/>
  <c r="G15" i="12"/>
  <c r="H15" i="12" s="1"/>
  <c r="I15" i="12" s="1"/>
  <c r="G14" i="12"/>
  <c r="H14" i="12" s="1"/>
  <c r="I14" i="12" s="1"/>
  <c r="G13" i="12"/>
  <c r="H13" i="12" s="1"/>
  <c r="I13" i="12" s="1"/>
  <c r="G12" i="12"/>
  <c r="H12" i="12" s="1"/>
  <c r="I12" i="12" s="1"/>
  <c r="G11" i="12"/>
  <c r="H11" i="12" s="1"/>
  <c r="I11" i="12" s="1"/>
  <c r="G10" i="12"/>
  <c r="H10" i="12" s="1"/>
  <c r="G9" i="12"/>
  <c r="H10" i="7"/>
  <c r="G16" i="11"/>
  <c r="H16" i="11" s="1"/>
  <c r="I16" i="11" s="1"/>
  <c r="G15" i="11"/>
  <c r="H15" i="11" s="1"/>
  <c r="I15" i="11" s="1"/>
  <c r="G14" i="11"/>
  <c r="H14" i="11" s="1"/>
  <c r="I14" i="11" s="1"/>
  <c r="G13" i="11"/>
  <c r="H13" i="11" s="1"/>
  <c r="I13" i="11" s="1"/>
  <c r="G12" i="11"/>
  <c r="H12" i="11" s="1"/>
  <c r="I12" i="11" s="1"/>
  <c r="G11" i="11"/>
  <c r="H11" i="11" s="1"/>
  <c r="I11" i="11" s="1"/>
  <c r="G10" i="11"/>
  <c r="H10" i="11" s="1"/>
  <c r="I10" i="11" s="1"/>
  <c r="G9" i="11"/>
  <c r="H9" i="11" s="1"/>
  <c r="I9" i="10"/>
  <c r="G16" i="10"/>
  <c r="H16" i="10" s="1"/>
  <c r="I16" i="10" s="1"/>
  <c r="G15" i="10"/>
  <c r="H15" i="10" s="1"/>
  <c r="I15" i="10" s="1"/>
  <c r="G14" i="10"/>
  <c r="H14" i="10" s="1"/>
  <c r="I14" i="10" s="1"/>
  <c r="G13" i="10"/>
  <c r="H13" i="10" s="1"/>
  <c r="I13" i="10" s="1"/>
  <c r="G12" i="10"/>
  <c r="H12" i="10" s="1"/>
  <c r="I12" i="10" s="1"/>
  <c r="G11" i="10"/>
  <c r="H11" i="10" s="1"/>
  <c r="I11" i="10" s="1"/>
  <c r="G10" i="10"/>
  <c r="H10" i="10" s="1"/>
  <c r="G9" i="10"/>
  <c r="H11" i="9"/>
  <c r="I11" i="9" s="1"/>
  <c r="G16" i="9"/>
  <c r="H16" i="9" s="1"/>
  <c r="I16" i="9" s="1"/>
  <c r="G15" i="9"/>
  <c r="H15" i="9" s="1"/>
  <c r="I15" i="9" s="1"/>
  <c r="G14" i="9"/>
  <c r="H14" i="9" s="1"/>
  <c r="I14" i="9" s="1"/>
  <c r="G13" i="9"/>
  <c r="H13" i="9" s="1"/>
  <c r="I13" i="9" s="1"/>
  <c r="G12" i="9"/>
  <c r="H12" i="9" s="1"/>
  <c r="I12" i="9" s="1"/>
  <c r="G11" i="9"/>
  <c r="G10" i="9"/>
  <c r="H10" i="9" s="1"/>
  <c r="I10" i="9" s="1"/>
  <c r="G9" i="9"/>
  <c r="H9" i="9" s="1"/>
  <c r="G16" i="8"/>
  <c r="H16" i="8" s="1"/>
  <c r="I16" i="8" s="1"/>
  <c r="G15" i="8"/>
  <c r="H15" i="8" s="1"/>
  <c r="I15" i="8" s="1"/>
  <c r="G14" i="8"/>
  <c r="H14" i="8" s="1"/>
  <c r="I14" i="8" s="1"/>
  <c r="G13" i="8"/>
  <c r="H13" i="8" s="1"/>
  <c r="I13" i="8" s="1"/>
  <c r="G12" i="8"/>
  <c r="H12" i="8" s="1"/>
  <c r="I12" i="8" s="1"/>
  <c r="G11" i="8"/>
  <c r="H11" i="8" s="1"/>
  <c r="I11" i="8" s="1"/>
  <c r="G10" i="8"/>
  <c r="H10" i="8" s="1"/>
  <c r="I10" i="8" s="1"/>
  <c r="G9" i="8"/>
  <c r="H9" i="8" s="1"/>
  <c r="H16" i="7"/>
  <c r="I16" i="7" s="1"/>
  <c r="H11" i="7"/>
  <c r="I11" i="7" s="1"/>
  <c r="G17" i="7"/>
  <c r="H17" i="7" s="1"/>
  <c r="I17" i="7" s="1"/>
  <c r="G16" i="7"/>
  <c r="G15" i="7"/>
  <c r="H15" i="7" s="1"/>
  <c r="I15" i="7" s="1"/>
  <c r="G14" i="7"/>
  <c r="H14" i="7" s="1"/>
  <c r="I14" i="7" s="1"/>
  <c r="G13" i="7"/>
  <c r="H13" i="7" s="1"/>
  <c r="I13" i="7" s="1"/>
  <c r="G12" i="7"/>
  <c r="H12" i="7" s="1"/>
  <c r="I12" i="7" s="1"/>
  <c r="G11" i="7"/>
  <c r="G10" i="7"/>
  <c r="I10" i="5"/>
  <c r="H20" i="23"/>
  <c r="I20" i="23" s="1"/>
  <c r="H19" i="23"/>
  <c r="I19" i="23" s="1"/>
  <c r="H18" i="23"/>
  <c r="I18" i="23" s="1"/>
  <c r="H17" i="23"/>
  <c r="I17" i="23" s="1"/>
  <c r="H16" i="23"/>
  <c r="I16" i="23" s="1"/>
  <c r="H15" i="23"/>
  <c r="I15" i="23" s="1"/>
  <c r="H14" i="23"/>
  <c r="I14" i="23" s="1"/>
  <c r="H13" i="23"/>
  <c r="I13" i="23" s="1"/>
  <c r="H12" i="23"/>
  <c r="I12" i="23" s="1"/>
  <c r="H11" i="23"/>
  <c r="I11" i="23" s="1"/>
  <c r="H10" i="23"/>
  <c r="I10" i="23" s="1"/>
  <c r="H9" i="23"/>
  <c r="I9" i="23" s="1"/>
  <c r="G16" i="6"/>
  <c r="H16" i="6" s="1"/>
  <c r="I16" i="6" s="1"/>
  <c r="G15" i="6"/>
  <c r="H15" i="6" s="1"/>
  <c r="I15" i="6" s="1"/>
  <c r="G14" i="6"/>
  <c r="H14" i="6" s="1"/>
  <c r="I14" i="6" s="1"/>
  <c r="G13" i="6"/>
  <c r="H13" i="6" s="1"/>
  <c r="I13" i="6" s="1"/>
  <c r="G12" i="6"/>
  <c r="H12" i="6" s="1"/>
  <c r="I12" i="6" s="1"/>
  <c r="G11" i="6"/>
  <c r="H11" i="6" s="1"/>
  <c r="I11" i="6" s="1"/>
  <c r="G10" i="6"/>
  <c r="H10" i="6" s="1"/>
  <c r="I10" i="6" s="1"/>
  <c r="G9" i="6"/>
  <c r="H9" i="6" s="1"/>
  <c r="G17" i="5"/>
  <c r="H17" i="5" s="1"/>
  <c r="I17" i="5" s="1"/>
  <c r="G16" i="5"/>
  <c r="H16" i="5" s="1"/>
  <c r="I16" i="5" s="1"/>
  <c r="G15" i="5"/>
  <c r="H15" i="5" s="1"/>
  <c r="I15" i="5" s="1"/>
  <c r="G14" i="5"/>
  <c r="H14" i="5" s="1"/>
  <c r="I14" i="5" s="1"/>
  <c r="G13" i="5"/>
  <c r="H13" i="5" s="1"/>
  <c r="I13" i="5" s="1"/>
  <c r="G12" i="5"/>
  <c r="H12" i="5" s="1"/>
  <c r="I12" i="5" s="1"/>
  <c r="G11" i="5"/>
  <c r="H11" i="5" s="1"/>
  <c r="G10" i="5"/>
  <c r="G17" i="4"/>
  <c r="H17" i="4" s="1"/>
  <c r="I17" i="4" s="1"/>
  <c r="G16" i="4"/>
  <c r="H16" i="4" s="1"/>
  <c r="I16" i="4" s="1"/>
  <c r="G15" i="4"/>
  <c r="H15" i="4" s="1"/>
  <c r="I15" i="4" s="1"/>
  <c r="G14" i="4"/>
  <c r="H14" i="4" s="1"/>
  <c r="I14" i="4" s="1"/>
  <c r="G13" i="4"/>
  <c r="H13" i="4" s="1"/>
  <c r="I13" i="4" s="1"/>
  <c r="G12" i="4"/>
  <c r="H12" i="4" s="1"/>
  <c r="I12" i="4" s="1"/>
  <c r="G11" i="4"/>
  <c r="H11" i="4" s="1"/>
  <c r="I11" i="4" s="1"/>
  <c r="G10" i="4"/>
  <c r="H10" i="4" s="1"/>
  <c r="I17" i="2"/>
  <c r="I16" i="2"/>
  <c r="I15" i="2"/>
  <c r="I14" i="2"/>
  <c r="I13" i="2"/>
  <c r="I12" i="2"/>
  <c r="I11" i="2"/>
  <c r="H17" i="3"/>
  <c r="I17" i="3" s="1"/>
  <c r="J17" i="3" s="1"/>
  <c r="H16" i="3"/>
  <c r="I16" i="3" s="1"/>
  <c r="J16" i="3" s="1"/>
  <c r="H15" i="3"/>
  <c r="I15" i="3" s="1"/>
  <c r="J15" i="3" s="1"/>
  <c r="H14" i="3"/>
  <c r="I14" i="3" s="1"/>
  <c r="J14" i="3" s="1"/>
  <c r="H13" i="3"/>
  <c r="I13" i="3" s="1"/>
  <c r="J13" i="3" s="1"/>
  <c r="H12" i="3"/>
  <c r="I12" i="3" s="1"/>
  <c r="J12" i="3" s="1"/>
  <c r="H11" i="3"/>
  <c r="I11" i="3" s="1"/>
  <c r="J11" i="3" s="1"/>
  <c r="H10" i="3"/>
  <c r="I10" i="3" s="1"/>
  <c r="I10" i="2"/>
  <c r="G17" i="1"/>
  <c r="H17" i="1" s="1"/>
  <c r="I17" i="1" s="1"/>
  <c r="G16" i="1"/>
  <c r="H16" i="1" s="1"/>
  <c r="I16" i="1" s="1"/>
  <c r="G15" i="1"/>
  <c r="H15" i="1" s="1"/>
  <c r="I15" i="1" s="1"/>
  <c r="G14" i="1"/>
  <c r="H14" i="1" s="1"/>
  <c r="I14" i="1" s="1"/>
  <c r="G13" i="1"/>
  <c r="H13" i="1" s="1"/>
  <c r="I13" i="1" s="1"/>
  <c r="G12" i="1"/>
  <c r="H12" i="1" s="1"/>
  <c r="I12" i="1" s="1"/>
  <c r="G11" i="1"/>
  <c r="H11" i="1" s="1"/>
  <c r="I11" i="1" s="1"/>
  <c r="G10" i="1"/>
  <c r="I24" i="21"/>
  <c r="J24" i="21" s="1"/>
  <c r="I23" i="21"/>
  <c r="J23" i="21" s="1"/>
  <c r="I22" i="21"/>
  <c r="J22" i="21" s="1"/>
  <c r="I21" i="21"/>
  <c r="J21" i="21" s="1"/>
  <c r="I20" i="21"/>
  <c r="J20" i="21" s="1"/>
  <c r="I19" i="21"/>
  <c r="J19" i="21" s="1"/>
  <c r="I18" i="21"/>
  <c r="J18" i="21" s="1"/>
  <c r="I17" i="21"/>
  <c r="J17" i="21" s="1"/>
  <c r="I16" i="21"/>
  <c r="J16" i="21" s="1"/>
  <c r="I15" i="21"/>
  <c r="J15" i="21" s="1"/>
  <c r="I14" i="21"/>
  <c r="J14" i="21" s="1"/>
  <c r="I13" i="21"/>
  <c r="J13" i="21" s="1"/>
  <c r="I12" i="21"/>
  <c r="J12" i="21" s="1"/>
  <c r="I11" i="21"/>
  <c r="J11" i="21" s="1"/>
  <c r="I10" i="21"/>
  <c r="J10" i="21" s="1"/>
  <c r="I9" i="21"/>
  <c r="I17" i="14" l="1"/>
  <c r="J9" i="21"/>
  <c r="H21" i="22"/>
  <c r="I9" i="22"/>
  <c r="I21" i="22" s="1"/>
  <c r="H24" i="13"/>
  <c r="J10" i="3"/>
  <c r="J18" i="3" s="1"/>
  <c r="I18" i="3"/>
  <c r="I10" i="4"/>
  <c r="I18" i="4" s="1"/>
  <c r="H18" i="4"/>
  <c r="H18" i="1"/>
  <c r="H17" i="6"/>
  <c r="I10" i="12"/>
  <c r="I17" i="12" s="1"/>
  <c r="H17" i="12"/>
  <c r="I11" i="5"/>
  <c r="I18" i="5" s="1"/>
  <c r="H18" i="5"/>
  <c r="I24" i="13"/>
  <c r="I10" i="10"/>
  <c r="I17" i="10" s="1"/>
  <c r="H17" i="10"/>
  <c r="I9" i="11"/>
  <c r="I17" i="11" s="1"/>
  <c r="H17" i="11"/>
  <c r="I21" i="23"/>
  <c r="H17" i="8"/>
  <c r="I9" i="8"/>
  <c r="I17" i="8" s="1"/>
  <c r="I9" i="9"/>
  <c r="I17" i="9" s="1"/>
  <c r="H17" i="9"/>
  <c r="H18" i="7"/>
  <c r="I10" i="7"/>
  <c r="I18" i="7" s="1"/>
  <c r="I9" i="6"/>
  <c r="I17" i="6" s="1"/>
  <c r="H18" i="2"/>
  <c r="H17" i="14"/>
  <c r="H21" i="23"/>
  <c r="I10" i="1"/>
  <c r="I18" i="1" s="1"/>
  <c r="I18" i="2"/>
  <c r="F17" i="20"/>
  <c r="C23" i="3"/>
  <c r="B25" i="23"/>
  <c r="F39" i="20" l="1"/>
  <c r="D21" i="23" l="1"/>
  <c r="C21" i="23"/>
  <c r="D21" i="22"/>
  <c r="C21" i="22"/>
  <c r="B25" i="22"/>
  <c r="D25" i="21"/>
  <c r="C25" i="21"/>
  <c r="E24" i="21"/>
  <c r="E23" i="21"/>
  <c r="E22" i="21"/>
  <c r="E21" i="21"/>
  <c r="E20" i="21"/>
  <c r="E19" i="21"/>
  <c r="E18" i="21"/>
  <c r="E17" i="21"/>
  <c r="E16" i="21"/>
  <c r="E15" i="21"/>
  <c r="E14" i="21"/>
  <c r="J25" i="21"/>
  <c r="D41" i="20"/>
  <c r="C41" i="20"/>
  <c r="F40" i="20"/>
  <c r="F38" i="20"/>
  <c r="F36" i="20"/>
  <c r="F35" i="20"/>
  <c r="F34" i="20"/>
  <c r="F33" i="20"/>
  <c r="F32" i="20"/>
  <c r="F31" i="20"/>
  <c r="F30" i="20"/>
  <c r="F29" i="20"/>
  <c r="F28" i="20"/>
  <c r="F41" i="20" s="1"/>
  <c r="G41" i="20" s="1"/>
  <c r="F27" i="20"/>
  <c r="F26" i="20"/>
  <c r="F25" i="20"/>
  <c r="F24" i="20"/>
  <c r="F23" i="20"/>
  <c r="F22" i="20"/>
  <c r="F21" i="20"/>
  <c r="F20" i="20"/>
  <c r="F19" i="20"/>
  <c r="F18" i="20"/>
  <c r="F16" i="20"/>
  <c r="F15" i="20"/>
  <c r="F13" i="20"/>
  <c r="F12" i="20"/>
  <c r="F11" i="20"/>
  <c r="F10" i="20"/>
  <c r="F9" i="20"/>
  <c r="F8" i="20"/>
  <c r="B46" i="20" l="1"/>
  <c r="E25" i="21"/>
  <c r="B29" i="21"/>
  <c r="D17" i="14"/>
  <c r="B22" i="14"/>
  <c r="C18" i="1" l="1"/>
  <c r="D24" i="13" l="1"/>
  <c r="C24" i="13"/>
  <c r="D17" i="12" l="1"/>
  <c r="C17" i="12"/>
  <c r="D17" i="11"/>
  <c r="D17" i="10"/>
  <c r="C17" i="10"/>
  <c r="D17" i="9"/>
  <c r="C17" i="9"/>
  <c r="C17" i="8"/>
  <c r="D17" i="8"/>
  <c r="D18" i="7"/>
  <c r="C18" i="7"/>
  <c r="C18" i="4"/>
  <c r="D18" i="4"/>
  <c r="C17" i="6"/>
  <c r="D17" i="6"/>
  <c r="C18" i="5"/>
  <c r="D18" i="5"/>
  <c r="D18" i="3"/>
  <c r="E18" i="3"/>
  <c r="D18" i="2"/>
  <c r="C18" i="2"/>
  <c r="D18" i="1"/>
  <c r="B21" i="11" l="1"/>
  <c r="B22" i="9"/>
  <c r="B21" i="12"/>
  <c r="B22" i="5"/>
  <c r="B28" i="13"/>
  <c r="B22" i="4"/>
  <c r="B22" i="7"/>
  <c r="B22" i="8"/>
  <c r="B21" i="10"/>
  <c r="B23" i="1"/>
  <c r="B22" i="6" l="1"/>
  <c r="B26" i="23" s="1"/>
</calcChain>
</file>

<file path=xl/sharedStrings.xml><?xml version="1.0" encoding="utf-8"?>
<sst xmlns="http://schemas.openxmlformats.org/spreadsheetml/2006/main" count="497" uniqueCount="148">
  <si>
    <t xml:space="preserve">Բերդ համայնքի ավագանու   </t>
  </si>
  <si>
    <t xml:space="preserve">Այգեպարի մանկապարտեզ ՀՈԱԿ-ի աշխատակիցների թվաքանակը, հաստիքացուցակը և  պաշտոնային դրույքաչափերը </t>
  </si>
  <si>
    <t>²ßË³ï³ÏÇóÝ»ñÇ Ãí³ù³Ý³ÏÁ`</t>
  </si>
  <si>
    <t>8</t>
  </si>
  <si>
    <t>Հ/Հ</t>
  </si>
  <si>
    <t>ՊաշտոնÇ ³Ýí³ÝáõÙÁ</t>
  </si>
  <si>
    <t>Ð³ëïÇù³ÛÇÝ ÙÇ³íáñ</t>
  </si>
  <si>
    <t>Ð³í»É³í×³ñ</t>
  </si>
  <si>
    <t>²Ùë³Ï³Ý ³ßË³ï³í³ñÓ  /¹ñ³Ù/</t>
  </si>
  <si>
    <t>îÝûñ»Ý</t>
  </si>
  <si>
    <t>Ð³ßí³å³Ñ</t>
  </si>
  <si>
    <t>¸³ëïÇ³ñ³Ï</t>
  </si>
  <si>
    <t>¸³ëïÇ³ñ³ÏÇ û·Ý³Ï³Ý</t>
  </si>
  <si>
    <t xml:space="preserve">Երաժշտական ղեկավար </t>
  </si>
  <si>
    <t>ÊáÑ³ñ³ñ</t>
  </si>
  <si>
    <t>´áõÅùáõÛñ</t>
  </si>
  <si>
    <t>Տնտեսվար</t>
  </si>
  <si>
    <t>ÀÝ¹³Ù»ÝÁ</t>
  </si>
  <si>
    <t xml:space="preserve">Չինարիի մանկապարտեզ ՀՈԱԿ-ի աշխատակիցների թվաքանակը, հաստիքացուցակը և  պաշտոնային դրույքաչափերը </t>
  </si>
  <si>
    <t xml:space="preserve">Վարագավանի մանկապարտեզ ՀՈԱԿ-ի աշխատակիցների թվաքանակը, հաստիքացուցակը և  պաշտոնային դրույքաչափերը </t>
  </si>
  <si>
    <t xml:space="preserve">Չինչինի մանկապարտեզ ՀՈԱԿ-ի աշխատակիցների թվաքանակը, հաստիքացուցակը և  պաշտոնային դրույքաչափերը </t>
  </si>
  <si>
    <t xml:space="preserve">Չորաթանի մանկապարտեզ ՀՈԱԿ-ի աշխատակիցների թվաքանակը, հաստիքացուցակը և  պաշտոնային դրույքաչափերը </t>
  </si>
  <si>
    <t xml:space="preserve">Մովսեսի Ժենյա Խաչատրյանի անվան մանկապարտեզ ՀՈԱԿ-ի աշխատակիցների թվաքանակը, հաստիքացուցակը և  պաշտոնային դրույքաչափերը </t>
  </si>
  <si>
    <t>Ð³í»Éí³Í N 9</t>
  </si>
  <si>
    <t xml:space="preserve">Տավուշի մարզի Վ.Ծաղկավանի Հրանտ Խաչատրյանի անվան թիվ 1 մանկապարտեզ ՀՈԱԿ-ի աշխատակիցների թվաքանակը, հաստիքացուցակը և  պաշտոնային դրույքաչափերը </t>
  </si>
  <si>
    <t>Ð³í»Éí³Í N 10</t>
  </si>
  <si>
    <t xml:space="preserve">Ն. Կարմիր Աղբյուր մանկապարտեզ ՀՈԱԿ-ի աշխատակիցների թվաքանակը, հաստիքացուցակը և  պաշտոնային դրույքաչափերը </t>
  </si>
  <si>
    <t>Ð³í»Éí³Í N 11</t>
  </si>
  <si>
    <t xml:space="preserve">Տավուշի մանկապարտեզ ՀՈԱԿ-ի աշխատակիցների թվաքանակը, հաստիքացուցակը և  պաշտոնային դրույքաչափերը </t>
  </si>
  <si>
    <t>Ð³í»Éí³Í N 8</t>
  </si>
  <si>
    <t xml:space="preserve">Վ.Կարմիր Աղբյուր մանկապարտեզ ՀՈԱԿ-ի աշխատակիցների թվաքանակը, հաստիքացուցակը և  պաշտոնային դրույքաչափերը </t>
  </si>
  <si>
    <t xml:space="preserve">Նավուրի մանկապարտեզ ՀՈԱԿ-ի աշխատակիցների թվաքանակը, հաստիքացուցակը և  պաշտոնային դրույքաչափերը </t>
  </si>
  <si>
    <t>10</t>
  </si>
  <si>
    <t>îÝï»ëí³ñ</t>
  </si>
  <si>
    <t xml:space="preserve">Նորաշենի մանկապարտեզ ՀՈԱԿ-ի աշխատակիցների թվաքանակը, հաստիքացուցակը և  պաշտոնային դրույքաչափերը </t>
  </si>
  <si>
    <t>14</t>
  </si>
  <si>
    <t>Ð³í»Éí³Í N 5</t>
  </si>
  <si>
    <t xml:space="preserve">Այգեձորի մանկապարտեզ ՀՈԱԿ-ի աշխատակիցների թվաքանակը, հաստիքացուցակը և  պաշտոնային դրույքաչափերը </t>
  </si>
  <si>
    <t>Ð³í»Éí³Í N 7</t>
  </si>
  <si>
    <t xml:space="preserve">Պառավաքարի մանկապարտեզ ՀՈԱԿ-ի աշխատակիցների թվաքանակը, հաստիքացուցակը և  պաշտոնային դրույքաչափերը </t>
  </si>
  <si>
    <t>Ð³í»Éí³Í N 3</t>
  </si>
  <si>
    <t>Ð³í»Éí³Í N 4</t>
  </si>
  <si>
    <t xml:space="preserve">Բերդի կոմունալ ծառայություն ՀՈԱԿ-ի աշխատակիցների թվաքանակը, հաստիքացուցակը և  պաշտոնային դրույքաչափերը                           </t>
  </si>
  <si>
    <t>ä³ßïáÝ³ÛÇÝ ¹ñáõÛù³ã³÷Á /¹ñ³Ù/</t>
  </si>
  <si>
    <t>²Ùë³Ï³Ý ³ßË³ï³í³ñÓ   /¹ñ³Ù/</t>
  </si>
  <si>
    <t>Տնօրեն</t>
  </si>
  <si>
    <t>Գնումների համակարգող</t>
  </si>
  <si>
    <t>Բանվոր</t>
  </si>
  <si>
    <t>Ջրվար</t>
  </si>
  <si>
    <t>Եռակցող</t>
  </si>
  <si>
    <t>Վարորդ/ամենագնաց/</t>
  </si>
  <si>
    <t>Էլեկտրիկ</t>
  </si>
  <si>
    <t>Լվացքարար</t>
  </si>
  <si>
    <t>Էրի Ձոր</t>
  </si>
  <si>
    <t>Խոհարար</t>
  </si>
  <si>
    <t>Ընդամենը</t>
  </si>
  <si>
    <t xml:space="preserve">ՀԱՄԱՅՆՔԻ ՂԵԿԱՎԱՐ                      Ա․ Հակոբյան         </t>
  </si>
  <si>
    <t>ՀԱՄԱՅՆՔԻ ՂԵԿԱՎԱՐ                                                     Ա, Հակոբյան</t>
  </si>
  <si>
    <t xml:space="preserve">ՀԱՄԱՅՆՔԻ ՂԵԿԱՎԱՐ                        Ա․ Հակոբյան     </t>
  </si>
  <si>
    <t>ՀԱՄԱՅՆՔԻ ՂԵԿԱՎԱՐ                            Ա․ Հակոբյան</t>
  </si>
  <si>
    <t xml:space="preserve">ՀԱՄԱՅՆՔԻ ՂԵԿԱՎԱՐ                       Ա․ Հակոբյան            </t>
  </si>
  <si>
    <t>ՀԱՄԱՅՆՔԻ ՂԵԿԱՎԱՐ                           Ա․ Հակոբյան</t>
  </si>
  <si>
    <t>ՀԱՄԱՅՆՔԻ ՂԵԿԱՎԱՐ                             Ա․ Հակոբյան</t>
  </si>
  <si>
    <t xml:space="preserve">ՀԱՄԱՅՆՔԻ ՂԵԿԱՎԱՐ                      Ա․ Հակոբյան          </t>
  </si>
  <si>
    <t xml:space="preserve">ՀԱՄԱՅՆՔԻ ՂԵԿԱՎԱՐ                   Ա․ Հակոբյան          </t>
  </si>
  <si>
    <t xml:space="preserve">ՀԱՄԱՅՆՔԻ ՂԵԿԱՎԱՐ                   Ա․ Հակոբյան            </t>
  </si>
  <si>
    <t xml:space="preserve">ՀԱՄԱՅՆՔԻ ՂԵԿԱՎԱՐ                       Ա․ Հակոբյան      </t>
  </si>
  <si>
    <t xml:space="preserve">ՀԱՄԱՅՆՔԻ ՂԵԿԱՎԱՐ                       Ա․ Հակոբյան       </t>
  </si>
  <si>
    <t xml:space="preserve">ՀԱՄԱՅՆՔԻ ՂԵԿԱՎԱՐ                     Ա․ Հակոբյան           </t>
  </si>
  <si>
    <t xml:space="preserve">ՀԱՄԱՅՆՔԻ ՂԵԿԱՎԱՐ                    Ա․ Հակոբյան       </t>
  </si>
  <si>
    <t>Մեխանիկ/պահեստապետ/</t>
  </si>
  <si>
    <t>Ð³í»Éí³Í N 1</t>
  </si>
  <si>
    <t>Ð³í»Éí³Í N 2</t>
  </si>
  <si>
    <t>Ð³í»Éí³Í N 6</t>
  </si>
  <si>
    <t xml:space="preserve">Ð³í»Éí³Í 12 </t>
  </si>
  <si>
    <t>Ð³í»Éí³Í N13</t>
  </si>
  <si>
    <t>Ð³í»Éí³Í N14</t>
  </si>
  <si>
    <t>Տնօրենի տեղակալ</t>
  </si>
  <si>
    <t>Հաշվապահ</t>
  </si>
  <si>
    <t>Աղբահանության և սանմաքրման
ոլորտի համակարգող</t>
  </si>
  <si>
    <t>Ջրամատակարարման և
 ջրահեռացման ոլորտի 
համակարգող</t>
  </si>
  <si>
    <t>Տրանսպորտի պահպանման,
սպասարկման և շահագործման ոլորտի համակարգող</t>
  </si>
  <si>
    <t>Ճանապարհաշինության, 
շինարարության և բարեկարգման
ոլորտի համակարգող</t>
  </si>
  <si>
    <t>Էլեկտրամատակարարման ոլորտի համակարգող</t>
  </si>
  <si>
    <t>Գործավար</t>
  </si>
  <si>
    <t>Հավաքակայանի աշխատանքների համակարգող</t>
  </si>
  <si>
    <t>Բերդի հավաքակայանի պահակ</t>
  </si>
  <si>
    <t>Բերդ համայնքի էներգարդյունավետության բարձրացման համակարգող</t>
  </si>
  <si>
    <t>Աղբատար մեքենայի վարորդ</t>
  </si>
  <si>
    <t>Վարորդ/միկրոավտոբուս/</t>
  </si>
  <si>
    <t>Մեխանիկ/մեխանիզատր/</t>
  </si>
  <si>
    <t>Մեխանիզատր/էքսկավատր/</t>
  </si>
  <si>
    <t>Վարորդ/գրեյդեր/</t>
  </si>
  <si>
    <t>Վարորդ/Մազ բեռնատար/</t>
  </si>
  <si>
    <t>Բանվոր/աղբահանության և սանմաքրման/</t>
  </si>
  <si>
    <t>Հավաքարար</t>
  </si>
  <si>
    <t>Բերդ քաղաքի 
գերեզմանատան հսկիչ</t>
  </si>
  <si>
    <t>Մեքենայի էլեկտրիկ</t>
  </si>
  <si>
    <t xml:space="preserve">Բերդի թիվ 2 մանկապարտեզ ՀՈԱԿ-ի աշխատակիցների թվաքանակը, հաստիքացուցակը և պաշտոնային դրույքաչափերը </t>
  </si>
  <si>
    <t>36</t>
  </si>
  <si>
    <t>ä³ßïáÝ³ÛÇÝ ¹ñáõÛù³ã³÷Á             /¹ñ³Ù/</t>
  </si>
  <si>
    <t>Ուս.գծով տնօրենի տեղակալ և հատուկ մանկավարժ</t>
  </si>
  <si>
    <t>üÇ½իկական կուլտուրայի հրահանգիչ</t>
  </si>
  <si>
    <t>ÊáÑ³ñ³ñÇ û·Ýական</t>
  </si>
  <si>
    <t>Լոգոպեդ</t>
  </si>
  <si>
    <t>Èí³óù³ñ³ñ</t>
  </si>
  <si>
    <t>¶áñÍ³í³ñ</t>
  </si>
  <si>
    <t>Դերձակ</t>
  </si>
  <si>
    <t>ä³Ñ³Ï/բակապան/</t>
  </si>
  <si>
    <t xml:space="preserve">ՀԱՄԱՅՆՔԻ ՂԵԿԱՎԱՐ                    Ա․ Հակոբյան                </t>
  </si>
  <si>
    <t xml:space="preserve">Արծվաբերդի մանկապարտեզ ՀՈԱԿ-ի աշխատակիցների թվաքանակը, հաստիքացուցակը և  պաշտոնային դրույքաչափերը </t>
  </si>
  <si>
    <t>21</t>
  </si>
  <si>
    <t>ÊáÑ³ñ³ñի օգնական</t>
  </si>
  <si>
    <t>îÝï»ëí³ñ-պահեստապետ</t>
  </si>
  <si>
    <t xml:space="preserve">ՀԱՄԱՅՆՔԻ ՂԵԿԱՎԱՐ                       Ա․ Հակոբյան    </t>
  </si>
  <si>
    <t xml:space="preserve">Բերդի թիվ 3 մանկապարտեզ ՀՈԱԿ-ի աշխատակիցների թվաքանակը, հաստիքացուցակը և  պաշտոնային դրույքաչափերը </t>
  </si>
  <si>
    <t>18</t>
  </si>
  <si>
    <t>Ð³í»Éí³Í N 18</t>
  </si>
  <si>
    <t>Ð³í»Éí³Í N 16</t>
  </si>
  <si>
    <t>Ð³í»Éí³Í N17</t>
  </si>
  <si>
    <t>Այգեպան</t>
  </si>
  <si>
    <t xml:space="preserve">Աշխատավարձ </t>
  </si>
  <si>
    <t>օպերատոր</t>
  </si>
  <si>
    <t xml:space="preserve">Ð³í»Éí³Í 19 </t>
  </si>
  <si>
    <t>2024 թվականի դեկտեմբերի 25 - ի N  437 Ն     որոշման</t>
  </si>
  <si>
    <t>2024 թվականի դեկտեմբերի 25 - ի N   437  Ն    որոշման</t>
  </si>
  <si>
    <t>2024 թվականի դեկտեմբերի 25 - ի N 437 Ն որոշման</t>
  </si>
  <si>
    <t>2024 թվականի դեկտեմբերի 25 - ի N  437 Ն      որոշման</t>
  </si>
  <si>
    <t>2024 թվականի դեկտեմբերի 25 - ի N 437 Ն        որոշման</t>
  </si>
  <si>
    <t>2024 թվականի դեկտեմբերի 25 - ի N 437 Ն       որոշման</t>
  </si>
  <si>
    <t>2024 թվականի դեկտեմբերի 25 - ի N  437 ն     որոշման</t>
  </si>
  <si>
    <t>2024 թվականի դեկտեմբերի 25 - ի N 437 Ն     որոշման</t>
  </si>
  <si>
    <t>2024 թվականի դեկտեմբերի 25 - ի N 437 Ն      որոշման</t>
  </si>
  <si>
    <t>2024 թվականի դեկտեմբերի 25 - ի N 437 Ն    որոշման</t>
  </si>
  <si>
    <t>2024 թվականի դեկտեմբերի 25 - ի N  437 Ն   որոշման</t>
  </si>
  <si>
    <t>2024 թվականի դեկտեմբերի 25- ի N  437 Ն   որոշման</t>
  </si>
  <si>
    <t>2024 թվականի դեկտեմբերի 25 - ի N 437 Ն   որոշման</t>
  </si>
  <si>
    <t>Երեխաների քանակ</t>
  </si>
  <si>
    <t>խմբերի քանակ</t>
  </si>
  <si>
    <t>Երեխաների միջին քանակ/քանակ/խումբ</t>
  </si>
  <si>
    <t xml:space="preserve">      Բերդ համայնքի ավագանու   </t>
  </si>
  <si>
    <t xml:space="preserve">ւ   </t>
  </si>
  <si>
    <t xml:space="preserve">        Բերդ համայնքի ավագանու</t>
  </si>
  <si>
    <t xml:space="preserve">                                                                                         Բերդ համայնքի ավագանու</t>
  </si>
  <si>
    <t xml:space="preserve">    Բերդ համայնքի ավագանու</t>
  </si>
  <si>
    <t>Ներհամայնքային կանոնավոր ուղևորափոխադրումների համակրգող</t>
  </si>
  <si>
    <t>Փականագործ</t>
  </si>
  <si>
    <t>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</si>
</sst>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₽_-;\-* #,##0.00\ _₽_-;_-* &quot;-&quot;??\ _₽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#,##0.0"/>
    <numFmt numFmtId="168" formatCode="0.0"/>
  </numFmts>
  <fonts count="20" x14ac:knownFonts="1">
    <font>
      <sz val="11"/>
      <color theme="1"/>
      <name val="Calibri"/>
      <family val="2"/>
      <scheme val="minor"/>
    </font>
    <font>
      <sz val="10"/>
      <name val="Arial Armenian"/>
      <family val="2"/>
    </font>
    <font>
      <sz val="10"/>
      <color indexed="8"/>
      <name val="MS Sans Serif"/>
      <family val="2"/>
    </font>
    <font>
      <b/>
      <sz val="12"/>
      <name val="Arial LatArm"/>
      <family val="2"/>
    </font>
    <font>
      <b/>
      <sz val="11"/>
      <name val="Arial LatArm"/>
      <family val="2"/>
    </font>
    <font>
      <sz val="11"/>
      <name val="Arial LatArm"/>
      <family val="2"/>
    </font>
    <font>
      <b/>
      <i/>
      <sz val="12"/>
      <name val="Arial LatArm"/>
      <family val="2"/>
    </font>
    <font>
      <b/>
      <i/>
      <sz val="11"/>
      <name val="Arial LatArm"/>
      <family val="2"/>
    </font>
    <font>
      <sz val="10"/>
      <name val="Arial Armenian"/>
      <family val="2"/>
    </font>
    <font>
      <sz val="11"/>
      <color theme="1"/>
      <name val="Calibri"/>
      <family val="2"/>
      <scheme val="minor"/>
    </font>
    <font>
      <b/>
      <sz val="11"/>
      <color theme="1"/>
      <name val="Arial LatArm"/>
      <family val="2"/>
    </font>
    <font>
      <sz val="11"/>
      <name val="Arial Armenian"/>
      <family val="2"/>
    </font>
    <font>
      <b/>
      <sz val="11"/>
      <name val="Arial AM"/>
      <family val="2"/>
    </font>
    <font>
      <sz val="11"/>
      <name val="Arial LatArm"/>
      <family val="2"/>
    </font>
    <font>
      <i/>
      <sz val="11"/>
      <color theme="1"/>
      <name val="Arial Armenian"/>
      <family val="2"/>
    </font>
    <font>
      <i/>
      <sz val="11"/>
      <name val="Arial LatArm"/>
      <family val="2"/>
    </font>
    <font>
      <i/>
      <sz val="11"/>
      <color theme="1"/>
      <name val="Calibri"/>
      <family val="2"/>
      <scheme val="minor"/>
    </font>
    <font>
      <i/>
      <sz val="11"/>
      <color theme="1"/>
      <name val="Arial LatArm"/>
      <family val="2"/>
    </font>
    <font>
      <i/>
      <sz val="11"/>
      <name val="Arial Armenian"/>
      <family val="2"/>
    </font>
    <font>
      <b/>
      <i/>
      <sz val="11"/>
      <name val="Arial Armenian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74">
    <xf numFmtId="0" fontId="0" fillId="0" borderId="0" xfId="0"/>
    <xf numFmtId="166" fontId="4" fillId="0" borderId="1" xfId="1" applyNumberFormat="1" applyFont="1" applyBorder="1"/>
    <xf numFmtId="0" fontId="3" fillId="0" borderId="0" xfId="1" applyFont="1" applyAlignment="1">
      <alignment horizontal="center"/>
    </xf>
    <xf numFmtId="166" fontId="4" fillId="0" borderId="0" xfId="1" applyNumberFormat="1" applyFont="1"/>
    <xf numFmtId="49" fontId="4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66" fontId="5" fillId="0" borderId="1" xfId="3" applyNumberFormat="1" applyFont="1" applyBorder="1"/>
    <xf numFmtId="166" fontId="5" fillId="0" borderId="1" xfId="3" applyNumberFormat="1" applyFont="1" applyBorder="1" applyAlignment="1">
      <alignment horizontal="center" vertical="center"/>
    </xf>
    <xf numFmtId="0" fontId="7" fillId="0" borderId="0" xfId="1" applyFont="1"/>
    <xf numFmtId="0" fontId="4" fillId="0" borderId="0" xfId="1" applyFont="1" applyAlignment="1">
      <alignment horizontal="right" vertical="center" wrapText="1"/>
    </xf>
    <xf numFmtId="0" fontId="5" fillId="0" borderId="0" xfId="1" applyFont="1"/>
    <xf numFmtId="0" fontId="7" fillId="0" borderId="0" xfId="1" applyFont="1" applyAlignment="1">
      <alignment horizontal="right"/>
    </xf>
    <xf numFmtId="49" fontId="4" fillId="0" borderId="0" xfId="1" applyNumberFormat="1" applyFont="1" applyAlignment="1">
      <alignment vertical="center" wrapText="1"/>
    </xf>
    <xf numFmtId="0" fontId="4" fillId="0" borderId="0" xfId="1" applyFont="1" applyAlignment="1">
      <alignment horizontal="center"/>
    </xf>
    <xf numFmtId="165" fontId="5" fillId="0" borderId="0" xfId="3" applyNumberFormat="1" applyFont="1" applyFill="1" applyBorder="1"/>
    <xf numFmtId="166" fontId="5" fillId="0" borderId="0" xfId="3" applyNumberFormat="1" applyFont="1" applyBorder="1"/>
    <xf numFmtId="166" fontId="5" fillId="0" borderId="0" xfId="1" applyNumberFormat="1" applyFont="1" applyAlignment="1">
      <alignment horizontal="center" vertical="center" wrapText="1"/>
    </xf>
    <xf numFmtId="165" fontId="4" fillId="0" borderId="0" xfId="1" applyNumberFormat="1" applyFont="1" applyAlignment="1">
      <alignment horizontal="center" vertical="center"/>
    </xf>
    <xf numFmtId="166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/>
    </xf>
    <xf numFmtId="2" fontId="5" fillId="0" borderId="1" xfId="3" applyNumberFormat="1" applyFont="1" applyFill="1" applyBorder="1"/>
    <xf numFmtId="168" fontId="5" fillId="0" borderId="1" xfId="3" applyNumberFormat="1" applyFont="1" applyFill="1" applyBorder="1"/>
    <xf numFmtId="168" fontId="4" fillId="0" borderId="1" xfId="1" applyNumberFormat="1" applyFont="1" applyBorder="1"/>
    <xf numFmtId="2" fontId="5" fillId="0" borderId="1" xfId="3" applyNumberFormat="1" applyFont="1" applyFill="1" applyBorder="1" applyAlignment="1"/>
    <xf numFmtId="2" fontId="4" fillId="0" borderId="1" xfId="1" applyNumberFormat="1" applyFont="1" applyBorder="1"/>
    <xf numFmtId="0" fontId="11" fillId="0" borderId="0" xfId="1" applyFont="1"/>
    <xf numFmtId="0" fontId="9" fillId="0" borderId="0" xfId="0" applyFont="1"/>
    <xf numFmtId="0" fontId="4" fillId="0" borderId="0" xfId="1" applyFont="1" applyAlignment="1">
      <alignment horizontal="right" vertical="center" wrapText="1"/>
    </xf>
    <xf numFmtId="0" fontId="4" fillId="0" borderId="1" xfId="1" applyFont="1" applyBorder="1" applyAlignment="1">
      <alignment horizontal="center" vertical="center"/>
    </xf>
    <xf numFmtId="166" fontId="5" fillId="0" borderId="1" xfId="3" applyNumberFormat="1" applyFont="1" applyFill="1" applyBorder="1" applyAlignment="1">
      <alignment horizontal="center" vertical="center"/>
    </xf>
    <xf numFmtId="165" fontId="5" fillId="0" borderId="1" xfId="3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166" fontId="4" fillId="0" borderId="1" xfId="1" applyNumberFormat="1" applyFont="1" applyBorder="1" applyAlignment="1">
      <alignment horizontal="center" vertical="center"/>
    </xf>
    <xf numFmtId="166" fontId="0" fillId="0" borderId="0" xfId="0" applyNumberFormat="1"/>
    <xf numFmtId="168" fontId="5" fillId="0" borderId="1" xfId="6" applyNumberFormat="1" applyFont="1" applyFill="1" applyBorder="1" applyAlignment="1">
      <alignment horizontal="center" vertical="center"/>
    </xf>
    <xf numFmtId="166" fontId="5" fillId="0" borderId="1" xfId="6" applyNumberFormat="1" applyFont="1" applyBorder="1" applyAlignment="1">
      <alignment horizontal="center" vertical="center"/>
    </xf>
    <xf numFmtId="166" fontId="5" fillId="2" borderId="1" xfId="6" applyNumberFormat="1" applyFont="1" applyFill="1" applyBorder="1" applyAlignment="1">
      <alignment horizontal="center" vertical="center"/>
    </xf>
    <xf numFmtId="168" fontId="5" fillId="0" borderId="1" xfId="3" applyNumberFormat="1" applyFont="1" applyFill="1" applyBorder="1" applyAlignment="1">
      <alignment horizontal="center" vertical="center"/>
    </xf>
    <xf numFmtId="168" fontId="4" fillId="0" borderId="1" xfId="1" applyNumberFormat="1" applyFont="1" applyBorder="1" applyAlignment="1">
      <alignment horizontal="center" vertical="center"/>
    </xf>
    <xf numFmtId="0" fontId="7" fillId="0" borderId="0" xfId="7" applyFont="1"/>
    <xf numFmtId="0" fontId="4" fillId="0" borderId="0" xfId="7" applyFont="1" applyAlignment="1">
      <alignment horizontal="right" vertical="center" wrapText="1"/>
    </xf>
    <xf numFmtId="0" fontId="5" fillId="0" borderId="0" xfId="7" applyFont="1"/>
    <xf numFmtId="0" fontId="7" fillId="0" borderId="0" xfId="7" applyFont="1" applyAlignment="1">
      <alignment horizontal="right"/>
    </xf>
    <xf numFmtId="49" fontId="4" fillId="0" borderId="0" xfId="7" applyNumberFormat="1" applyFont="1" applyAlignment="1">
      <alignment horizontal="center" vertical="center" wrapText="1"/>
    </xf>
    <xf numFmtId="49" fontId="4" fillId="0" borderId="0" xfId="7" applyNumberFormat="1" applyFont="1" applyAlignment="1">
      <alignment vertical="center" wrapText="1"/>
    </xf>
    <xf numFmtId="0" fontId="5" fillId="0" borderId="1" xfId="7" applyFont="1" applyBorder="1" applyAlignment="1">
      <alignment horizontal="center" vertical="center"/>
    </xf>
    <xf numFmtId="0" fontId="5" fillId="0" borderId="1" xfId="7" applyFont="1" applyBorder="1" applyAlignment="1">
      <alignment horizontal="center" vertical="center" wrapText="1"/>
    </xf>
    <xf numFmtId="2" fontId="5" fillId="0" borderId="1" xfId="8" applyNumberFormat="1" applyFont="1" applyFill="1" applyBorder="1" applyAlignment="1">
      <alignment horizontal="center"/>
    </xf>
    <xf numFmtId="166" fontId="5" fillId="0" borderId="1" xfId="8" applyNumberFormat="1" applyFont="1" applyBorder="1"/>
    <xf numFmtId="2" fontId="5" fillId="0" borderId="1" xfId="9" applyNumberFormat="1" applyFont="1" applyFill="1" applyBorder="1" applyAlignment="1">
      <alignment horizontal="center" vertical="center"/>
    </xf>
    <xf numFmtId="166" fontId="5" fillId="2" borderId="1" xfId="9" applyNumberFormat="1" applyFont="1" applyFill="1" applyBorder="1" applyAlignment="1">
      <alignment horizontal="center" vertical="center"/>
    </xf>
    <xf numFmtId="166" fontId="5" fillId="0" borderId="1" xfId="8" applyNumberFormat="1" applyFont="1" applyBorder="1" applyAlignment="1">
      <alignment horizontal="center" vertical="center"/>
    </xf>
    <xf numFmtId="2" fontId="5" fillId="0" borderId="1" xfId="8" applyNumberFormat="1" applyFont="1" applyFill="1" applyBorder="1" applyAlignment="1">
      <alignment horizontal="center" vertical="center"/>
    </xf>
    <xf numFmtId="2" fontId="4" fillId="0" borderId="1" xfId="7" applyNumberFormat="1" applyFont="1" applyBorder="1" applyAlignment="1">
      <alignment horizontal="center" vertical="center"/>
    </xf>
    <xf numFmtId="166" fontId="4" fillId="0" borderId="1" xfId="7" applyNumberFormat="1" applyFont="1" applyBorder="1" applyAlignment="1">
      <alignment horizontal="center" vertical="center"/>
    </xf>
    <xf numFmtId="0" fontId="4" fillId="0" borderId="0" xfId="7" applyFont="1" applyAlignment="1">
      <alignment horizontal="center" vertical="center"/>
    </xf>
    <xf numFmtId="165" fontId="4" fillId="0" borderId="0" xfId="7" applyNumberFormat="1" applyFont="1" applyAlignment="1">
      <alignment horizontal="center" vertical="center"/>
    </xf>
    <xf numFmtId="166" fontId="4" fillId="0" borderId="0" xfId="7" applyNumberFormat="1" applyFont="1" applyAlignment="1">
      <alignment horizontal="center" vertical="center"/>
    </xf>
    <xf numFmtId="0" fontId="0" fillId="4" borderId="1" xfId="0" applyFill="1" applyBorder="1"/>
    <xf numFmtId="166" fontId="5" fillId="4" borderId="1" xfId="3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5" fillId="4" borderId="1" xfId="7" applyFont="1" applyFill="1" applyBorder="1" applyAlignment="1">
      <alignment horizontal="center" vertical="center"/>
    </xf>
    <xf numFmtId="49" fontId="4" fillId="0" borderId="0" xfId="1" applyNumberFormat="1" applyFont="1" applyAlignment="1">
      <alignment horizontal="center" vertical="center" wrapText="1"/>
    </xf>
    <xf numFmtId="164" fontId="0" fillId="0" borderId="0" xfId="0" applyNumberFormat="1"/>
    <xf numFmtId="0" fontId="4" fillId="0" borderId="0" xfId="1" applyFont="1" applyAlignment="1">
      <alignment horizontal="right" vertical="center" wrapText="1"/>
    </xf>
    <xf numFmtId="166" fontId="0" fillId="0" borderId="1" xfId="0" applyNumberFormat="1" applyBorder="1"/>
    <xf numFmtId="0" fontId="14" fillId="0" borderId="1" xfId="0" applyFont="1" applyBorder="1"/>
    <xf numFmtId="0" fontId="15" fillId="0" borderId="1" xfId="1" applyFont="1" applyBorder="1" applyAlignment="1">
      <alignment horizontal="center" vertical="center"/>
    </xf>
    <xf numFmtId="0" fontId="15" fillId="4" borderId="1" xfId="1" applyFont="1" applyFill="1" applyBorder="1" applyAlignment="1">
      <alignment horizontal="center" vertical="center"/>
    </xf>
    <xf numFmtId="2" fontId="15" fillId="0" borderId="1" xfId="3" applyNumberFormat="1" applyFont="1" applyFill="1" applyBorder="1"/>
    <xf numFmtId="166" fontId="15" fillId="0" borderId="1" xfId="3" applyNumberFormat="1" applyFont="1" applyBorder="1"/>
    <xf numFmtId="166" fontId="15" fillId="0" borderId="1" xfId="1" applyNumberFormat="1" applyFont="1" applyBorder="1" applyAlignment="1">
      <alignment horizontal="center" vertical="center" wrapText="1"/>
    </xf>
    <xf numFmtId="2" fontId="15" fillId="0" borderId="1" xfId="3" applyNumberFormat="1" applyFont="1" applyFill="1" applyBorder="1" applyAlignment="1"/>
    <xf numFmtId="2" fontId="7" fillId="0" borderId="1" xfId="1" applyNumberFormat="1" applyFont="1" applyBorder="1"/>
    <xf numFmtId="166" fontId="7" fillId="0" borderId="1" xfId="1" applyNumberFormat="1" applyFont="1" applyBorder="1"/>
    <xf numFmtId="0" fontId="16" fillId="0" borderId="1" xfId="0" applyFont="1" applyBorder="1"/>
    <xf numFmtId="166" fontId="15" fillId="0" borderId="1" xfId="3" applyNumberFormat="1" applyFont="1" applyBorder="1" applyAlignment="1">
      <alignment horizontal="center" vertical="center"/>
    </xf>
    <xf numFmtId="0" fontId="0" fillId="0" borderId="4" xfId="0" applyBorder="1"/>
    <xf numFmtId="0" fontId="7" fillId="0" borderId="5" xfId="1" applyFont="1" applyBorder="1"/>
    <xf numFmtId="0" fontId="0" fillId="0" borderId="5" xfId="0" applyBorder="1"/>
    <xf numFmtId="166" fontId="18" fillId="0" borderId="1" xfId="3" applyNumberFormat="1" applyFont="1" applyBorder="1"/>
    <xf numFmtId="166" fontId="18" fillId="0" borderId="1" xfId="1" applyNumberFormat="1" applyFont="1" applyBorder="1" applyAlignment="1">
      <alignment horizontal="center" vertical="center" wrapText="1"/>
    </xf>
    <xf numFmtId="166" fontId="19" fillId="0" borderId="1" xfId="1" applyNumberFormat="1" applyFont="1" applyBorder="1"/>
    <xf numFmtId="0" fontId="17" fillId="0" borderId="1" xfId="0" applyFont="1" applyBorder="1"/>
    <xf numFmtId="166" fontId="17" fillId="0" borderId="1" xfId="0" applyNumberFormat="1" applyFont="1" applyBorder="1"/>
    <xf numFmtId="166" fontId="15" fillId="0" borderId="1" xfId="8" applyNumberFormat="1" applyFont="1" applyBorder="1"/>
    <xf numFmtId="166" fontId="15" fillId="0" borderId="1" xfId="7" applyNumberFormat="1" applyFont="1" applyBorder="1" applyAlignment="1">
      <alignment horizontal="center" vertical="center" wrapText="1"/>
    </xf>
    <xf numFmtId="165" fontId="7" fillId="0" borderId="1" xfId="7" applyNumberFormat="1" applyFont="1" applyBorder="1" applyAlignment="1">
      <alignment horizontal="center" vertical="center"/>
    </xf>
    <xf numFmtId="166" fontId="7" fillId="0" borderId="1" xfId="7" applyNumberFormat="1" applyFont="1" applyBorder="1" applyAlignment="1">
      <alignment horizontal="center" vertical="center"/>
    </xf>
    <xf numFmtId="0" fontId="7" fillId="0" borderId="4" xfId="7" applyFont="1" applyBorder="1"/>
    <xf numFmtId="0" fontId="4" fillId="0" borderId="5" xfId="7" applyFont="1" applyBorder="1" applyAlignment="1">
      <alignment horizontal="right" vertical="center" wrapText="1"/>
    </xf>
    <xf numFmtId="166" fontId="15" fillId="0" borderId="1" xfId="7" applyNumberFormat="1" applyFont="1" applyBorder="1" applyAlignment="1">
      <alignment horizontal="right" wrapText="1"/>
    </xf>
    <xf numFmtId="1" fontId="17" fillId="0" borderId="1" xfId="0" applyNumberFormat="1" applyFont="1" applyBorder="1"/>
    <xf numFmtId="1" fontId="17" fillId="0" borderId="1" xfId="0" applyNumberFormat="1" applyFont="1" applyBorder="1" applyAlignment="1">
      <alignment horizontal="right"/>
    </xf>
    <xf numFmtId="1" fontId="14" fillId="0" borderId="1" xfId="0" applyNumberFormat="1" applyFont="1" applyBorder="1" applyAlignment="1">
      <alignment horizontal="right"/>
    </xf>
    <xf numFmtId="1" fontId="15" fillId="0" borderId="1" xfId="3" applyNumberFormat="1" applyFont="1" applyBorder="1"/>
    <xf numFmtId="1" fontId="15" fillId="0" borderId="1" xfId="1" applyNumberFormat="1" applyFont="1" applyBorder="1" applyAlignment="1">
      <alignment horizontal="center" vertical="center" wrapText="1"/>
    </xf>
    <xf numFmtId="1" fontId="7" fillId="0" borderId="1" xfId="1" applyNumberFormat="1" applyFont="1" applyBorder="1"/>
    <xf numFmtId="166" fontId="5" fillId="0" borderId="1" xfId="3" applyNumberFormat="1" applyFont="1" applyBorder="1" applyAlignment="1">
      <alignment horizontal="right"/>
    </xf>
    <xf numFmtId="168" fontId="15" fillId="0" borderId="1" xfId="3" applyNumberFormat="1" applyFont="1" applyFill="1" applyBorder="1"/>
    <xf numFmtId="168" fontId="7" fillId="0" borderId="1" xfId="1" applyNumberFormat="1" applyFont="1" applyBorder="1"/>
    <xf numFmtId="1" fontId="15" fillId="0" borderId="1" xfId="1" applyNumberFormat="1" applyFont="1" applyBorder="1"/>
    <xf numFmtId="1" fontId="15" fillId="0" borderId="1" xfId="1" applyNumberFormat="1" applyFont="1" applyBorder="1" applyAlignment="1">
      <alignment horizontal="center" vertical="center"/>
    </xf>
    <xf numFmtId="0" fontId="15" fillId="0" borderId="1" xfId="1" applyFont="1" applyBorder="1" applyAlignment="1">
      <alignment horizontal="center"/>
    </xf>
    <xf numFmtId="168" fontId="15" fillId="0" borderId="1" xfId="1" applyNumberFormat="1" applyFont="1" applyBorder="1"/>
    <xf numFmtId="166" fontId="15" fillId="0" borderId="1" xfId="1" applyNumberFormat="1" applyFont="1" applyBorder="1"/>
    <xf numFmtId="167" fontId="7" fillId="0" borderId="1" xfId="1" applyNumberFormat="1" applyFont="1" applyBorder="1"/>
    <xf numFmtId="1" fontId="15" fillId="0" borderId="1" xfId="6" applyNumberFormat="1" applyFont="1" applyBorder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165" fontId="15" fillId="0" borderId="1" xfId="3" applyNumberFormat="1" applyFont="1" applyBorder="1" applyAlignment="1">
      <alignment horizontal="center" vertical="center"/>
    </xf>
    <xf numFmtId="3" fontId="15" fillId="0" borderId="1" xfId="3" applyNumberFormat="1" applyFont="1" applyBorder="1" applyAlignment="1">
      <alignment horizontal="center" vertical="center"/>
    </xf>
    <xf numFmtId="167" fontId="15" fillId="0" borderId="1" xfId="3" applyNumberFormat="1" applyFont="1" applyBorder="1" applyAlignment="1">
      <alignment horizontal="center" vertical="center"/>
    </xf>
    <xf numFmtId="166" fontId="15" fillId="4" borderId="1" xfId="1" applyNumberFormat="1" applyFont="1" applyFill="1" applyBorder="1" applyAlignment="1">
      <alignment horizontal="center" vertical="center"/>
    </xf>
    <xf numFmtId="166" fontId="15" fillId="2" borderId="1" xfId="3" applyNumberFormat="1" applyFont="1" applyFill="1" applyBorder="1" applyAlignment="1">
      <alignment horizontal="center" vertical="center"/>
    </xf>
    <xf numFmtId="3" fontId="15" fillId="2" borderId="1" xfId="3" applyNumberFormat="1" applyFont="1" applyFill="1" applyBorder="1" applyAlignment="1">
      <alignment horizontal="center" vertical="center"/>
    </xf>
    <xf numFmtId="166" fontId="15" fillId="0" borderId="1" xfId="1" applyNumberFormat="1" applyFont="1" applyBorder="1" applyAlignment="1">
      <alignment horizontal="center" vertical="center"/>
    </xf>
    <xf numFmtId="166" fontId="7" fillId="0" borderId="1" xfId="1" applyNumberFormat="1" applyFont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/>
    </xf>
    <xf numFmtId="167" fontId="7" fillId="0" borderId="1" xfId="1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right" vertical="center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165" fontId="13" fillId="3" borderId="1" xfId="10" applyNumberFormat="1" applyFont="1" applyFill="1" applyBorder="1" applyAlignment="1">
      <alignment vertical="center"/>
    </xf>
    <xf numFmtId="166" fontId="13" fillId="3" borderId="1" xfId="10" applyNumberFormat="1" applyFont="1" applyFill="1" applyBorder="1" applyAlignment="1">
      <alignment vertical="center"/>
    </xf>
    <xf numFmtId="0" fontId="10" fillId="3" borderId="1" xfId="0" applyFont="1" applyFill="1" applyBorder="1"/>
    <xf numFmtId="166" fontId="10" fillId="3" borderId="1" xfId="0" applyNumberFormat="1" applyFont="1" applyFill="1" applyBorder="1"/>
    <xf numFmtId="0" fontId="4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righ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right" vertical="center" wrapText="1"/>
    </xf>
    <xf numFmtId="49" fontId="4" fillId="3" borderId="1" xfId="0" applyNumberFormat="1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3" borderId="1" xfId="0" applyFont="1" applyFill="1" applyBorder="1" applyAlignment="1">
      <alignment horizontal="center" vertical="center" wrapText="1"/>
    </xf>
    <xf numFmtId="165" fontId="13" fillId="3" borderId="1" xfId="10" applyNumberFormat="1" applyFont="1" applyFill="1" applyBorder="1" applyAlignment="1">
      <alignment horizontal="left" vertical="center"/>
    </xf>
    <xf numFmtId="166" fontId="13" fillId="3" borderId="1" xfId="10" applyNumberFormat="1" applyFont="1" applyFill="1" applyBorder="1" applyAlignment="1">
      <alignment horizontal="left" vertical="center"/>
    </xf>
    <xf numFmtId="166" fontId="14" fillId="0" borderId="1" xfId="0" applyNumberFormat="1" applyFont="1" applyBorder="1"/>
    <xf numFmtId="166" fontId="0" fillId="3" borderId="1" xfId="0" applyNumberFormat="1" applyFill="1" applyBorder="1"/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 wrapText="1"/>
    </xf>
    <xf numFmtId="49" fontId="4" fillId="0" borderId="0" xfId="1" applyNumberFormat="1" applyFont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0" fontId="6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4" fillId="0" borderId="5" xfId="1" applyFont="1" applyBorder="1" applyAlignment="1">
      <alignment horizontal="right" vertical="center" wrapText="1"/>
    </xf>
    <xf numFmtId="0" fontId="4" fillId="0" borderId="4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4" fillId="0" borderId="0" xfId="1" applyFont="1" applyBorder="1" applyAlignment="1">
      <alignment horizontal="left" vertical="top" wrapText="1"/>
    </xf>
    <xf numFmtId="0" fontId="4" fillId="0" borderId="0" xfId="7" applyFont="1" applyAlignment="1">
      <alignment horizontal="center" vertical="center"/>
    </xf>
    <xf numFmtId="49" fontId="4" fillId="0" borderId="0" xfId="7" applyNumberFormat="1" applyFont="1" applyAlignment="1">
      <alignment horizontal="center" vertical="center" wrapText="1"/>
    </xf>
    <xf numFmtId="0" fontId="4" fillId="0" borderId="1" xfId="7" applyFont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1">
    <cellStyle name="Comma 2" xfId="3"/>
    <cellStyle name="Comma 3" xfId="8"/>
    <cellStyle name="Normal 2" xfId="1"/>
    <cellStyle name="Normal 3" xfId="7"/>
    <cellStyle name="Style 1" xfId="2"/>
    <cellStyle name="Обычный" xfId="0" builtinId="0"/>
    <cellStyle name="Финансовый" xfId="10" builtinId="3"/>
    <cellStyle name="Финансовый 2" xfId="4"/>
    <cellStyle name="Финансовый 2 2" xfId="5"/>
    <cellStyle name="Финансовый 3" xfId="6"/>
    <cellStyle name="Финансовый 3 2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330;&#1349;&#1352;&#1362;&#1355;&#1333;%202026\3-&#1408;&#1380;%20&#1396;&#1377;&#1398;&#1391;&#1377;&#1402;.%20&#1377;&#1408;&#1407;&#1377;&#1386;&#1377;&#1396;&#1397;&#1377;&#1397;&#1400;&#140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3-րդ մանկապարտեզ"/>
    </sheetNames>
    <sheetDataSet>
      <sheetData sheetId="0"/>
      <sheetData sheetId="1">
        <row r="26">
          <cell r="B26">
            <v>27639000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5"/>
  <sheetViews>
    <sheetView topLeftCell="A5" workbookViewId="0">
      <selection activeCell="D25" sqref="D25"/>
    </sheetView>
  </sheetViews>
  <sheetFormatPr defaultRowHeight="14.4" x14ac:dyDescent="0.3"/>
  <cols>
    <col min="1" max="1" width="5.88671875" customWidth="1"/>
    <col min="2" max="2" width="23.5546875" customWidth="1"/>
    <col min="3" max="3" width="11.44140625" customWidth="1"/>
    <col min="4" max="4" width="23.6640625" customWidth="1"/>
    <col min="5" max="5" width="9.109375" customWidth="1"/>
    <col min="6" max="6" width="10" customWidth="1"/>
    <col min="7" max="7" width="11.5546875" bestFit="1" customWidth="1"/>
    <col min="8" max="8" width="10.33203125" customWidth="1"/>
    <col min="9" max="9" width="15.109375" bestFit="1" customWidth="1"/>
    <col min="13" max="13" width="15.21875" bestFit="1" customWidth="1"/>
  </cols>
  <sheetData>
    <row r="2" spans="1:9" ht="27.6" x14ac:dyDescent="0.3">
      <c r="A2" s="15"/>
      <c r="B2" s="15"/>
      <c r="C2" s="15"/>
      <c r="D2" s="15"/>
      <c r="E2" s="15"/>
      <c r="F2" s="16" t="s">
        <v>71</v>
      </c>
    </row>
    <row r="3" spans="1:9" x14ac:dyDescent="0.3">
      <c r="A3" s="15"/>
      <c r="B3" s="15"/>
      <c r="C3" s="154" t="s">
        <v>0</v>
      </c>
      <c r="D3" s="154"/>
    </row>
    <row r="4" spans="1:9" ht="30.75" customHeight="1" x14ac:dyDescent="0.3">
      <c r="A4" s="33"/>
      <c r="B4" s="15"/>
      <c r="C4" s="154" t="s">
        <v>124</v>
      </c>
      <c r="D4" s="154"/>
    </row>
    <row r="5" spans="1:9" ht="7.5" customHeight="1" x14ac:dyDescent="0.3">
      <c r="A5" s="33"/>
      <c r="B5" s="15"/>
      <c r="C5" s="18"/>
      <c r="D5" s="18"/>
      <c r="E5" s="18"/>
      <c r="F5" s="18"/>
    </row>
    <row r="6" spans="1:9" ht="31.5" customHeight="1" x14ac:dyDescent="0.3">
      <c r="A6" s="155" t="s">
        <v>1</v>
      </c>
      <c r="B6" s="155"/>
      <c r="C6" s="155"/>
      <c r="D6" s="155"/>
      <c r="E6" s="155"/>
      <c r="F6" s="155"/>
    </row>
    <row r="7" spans="1:9" ht="30.75" customHeight="1" x14ac:dyDescent="0.3">
      <c r="A7" s="155" t="s">
        <v>2</v>
      </c>
      <c r="B7" s="155"/>
      <c r="C7" s="4" t="s">
        <v>3</v>
      </c>
      <c r="D7" s="19"/>
      <c r="E7" s="19"/>
      <c r="F7" s="19"/>
    </row>
    <row r="8" spans="1:9" ht="69" x14ac:dyDescent="0.3">
      <c r="A8" s="36" t="s">
        <v>4</v>
      </c>
      <c r="B8" s="9" t="s">
        <v>5</v>
      </c>
      <c r="C8" s="10" t="s">
        <v>6</v>
      </c>
      <c r="D8" s="11" t="s">
        <v>100</v>
      </c>
      <c r="E8" s="11" t="s">
        <v>137</v>
      </c>
      <c r="F8" s="11" t="s">
        <v>138</v>
      </c>
      <c r="G8" s="11" t="s">
        <v>139</v>
      </c>
      <c r="H8" s="11" t="s">
        <v>7</v>
      </c>
      <c r="I8" s="10" t="s">
        <v>8</v>
      </c>
    </row>
    <row r="9" spans="1:9" x14ac:dyDescent="0.3">
      <c r="A9" s="8">
        <v>1</v>
      </c>
      <c r="B9" s="8">
        <v>2</v>
      </c>
      <c r="C9" s="8">
        <v>3</v>
      </c>
      <c r="D9" s="8">
        <v>4</v>
      </c>
      <c r="E9" s="12">
        <v>5</v>
      </c>
      <c r="F9" s="12">
        <v>6</v>
      </c>
      <c r="G9" s="12">
        <v>7</v>
      </c>
      <c r="H9" s="12">
        <v>8</v>
      </c>
      <c r="I9" s="27">
        <v>9</v>
      </c>
    </row>
    <row r="10" spans="1:9" x14ac:dyDescent="0.3">
      <c r="A10" s="75">
        <v>1</v>
      </c>
      <c r="B10" s="76" t="s">
        <v>9</v>
      </c>
      <c r="C10" s="77">
        <v>1</v>
      </c>
      <c r="D10" s="78">
        <v>160000</v>
      </c>
      <c r="E10" s="78">
        <v>13</v>
      </c>
      <c r="F10" s="79">
        <v>1</v>
      </c>
      <c r="G10" s="74">
        <f t="shared" ref="G10:G17" si="0">E10/F10</f>
        <v>13</v>
      </c>
      <c r="H10" s="102">
        <f>E10*1400+F10*5000</f>
        <v>23200</v>
      </c>
      <c r="I10" s="102">
        <f t="shared" ref="I10:I17" si="1">C10*D10+H10</f>
        <v>183200</v>
      </c>
    </row>
    <row r="11" spans="1:9" x14ac:dyDescent="0.3">
      <c r="A11" s="75">
        <v>2</v>
      </c>
      <c r="B11" s="75" t="s">
        <v>10</v>
      </c>
      <c r="C11" s="77">
        <v>0.5</v>
      </c>
      <c r="D11" s="78">
        <v>104000</v>
      </c>
      <c r="E11" s="78">
        <v>13</v>
      </c>
      <c r="F11" s="79">
        <v>1</v>
      </c>
      <c r="G11" s="74">
        <f t="shared" si="0"/>
        <v>13</v>
      </c>
      <c r="H11" s="102">
        <f t="shared" ref="H11:H17" si="2">G11*1400*C11</f>
        <v>9100</v>
      </c>
      <c r="I11" s="102">
        <f t="shared" si="1"/>
        <v>61100</v>
      </c>
    </row>
    <row r="12" spans="1:9" x14ac:dyDescent="0.3">
      <c r="A12" s="75">
        <v>3</v>
      </c>
      <c r="B12" s="75" t="s">
        <v>11</v>
      </c>
      <c r="C12" s="77">
        <v>1</v>
      </c>
      <c r="D12" s="78">
        <v>115000</v>
      </c>
      <c r="E12" s="78">
        <v>13</v>
      </c>
      <c r="F12" s="79">
        <v>1</v>
      </c>
      <c r="G12" s="74">
        <f t="shared" si="0"/>
        <v>13</v>
      </c>
      <c r="H12" s="102">
        <f t="shared" si="2"/>
        <v>18200</v>
      </c>
      <c r="I12" s="102">
        <f t="shared" si="1"/>
        <v>133200</v>
      </c>
    </row>
    <row r="13" spans="1:9" x14ac:dyDescent="0.3">
      <c r="A13" s="75">
        <v>4</v>
      </c>
      <c r="B13" s="75" t="s">
        <v>12</v>
      </c>
      <c r="C13" s="77">
        <v>1</v>
      </c>
      <c r="D13" s="78">
        <v>104000</v>
      </c>
      <c r="E13" s="78">
        <v>13</v>
      </c>
      <c r="F13" s="79">
        <v>1</v>
      </c>
      <c r="G13" s="74">
        <f t="shared" si="0"/>
        <v>13</v>
      </c>
      <c r="H13" s="102">
        <f t="shared" si="2"/>
        <v>18200</v>
      </c>
      <c r="I13" s="102">
        <f t="shared" si="1"/>
        <v>122200</v>
      </c>
    </row>
    <row r="14" spans="1:9" x14ac:dyDescent="0.3">
      <c r="A14" s="75">
        <v>5</v>
      </c>
      <c r="B14" s="75" t="s">
        <v>13</v>
      </c>
      <c r="C14" s="77">
        <v>0.5</v>
      </c>
      <c r="D14" s="78">
        <v>104000</v>
      </c>
      <c r="E14" s="78">
        <v>13</v>
      </c>
      <c r="F14" s="79">
        <v>1</v>
      </c>
      <c r="G14" s="74">
        <f t="shared" si="0"/>
        <v>13</v>
      </c>
      <c r="H14" s="102">
        <f t="shared" si="2"/>
        <v>9100</v>
      </c>
      <c r="I14" s="102">
        <f t="shared" si="1"/>
        <v>61100</v>
      </c>
    </row>
    <row r="15" spans="1:9" x14ac:dyDescent="0.3">
      <c r="A15" s="75">
        <v>6</v>
      </c>
      <c r="B15" s="75" t="s">
        <v>14</v>
      </c>
      <c r="C15" s="77">
        <v>1</v>
      </c>
      <c r="D15" s="78">
        <v>104000</v>
      </c>
      <c r="E15" s="78">
        <v>13</v>
      </c>
      <c r="F15" s="79">
        <v>1</v>
      </c>
      <c r="G15" s="74">
        <f t="shared" si="0"/>
        <v>13</v>
      </c>
      <c r="H15" s="102">
        <f t="shared" si="2"/>
        <v>18200</v>
      </c>
      <c r="I15" s="102">
        <f t="shared" si="1"/>
        <v>122200</v>
      </c>
    </row>
    <row r="16" spans="1:9" x14ac:dyDescent="0.3">
      <c r="A16" s="75">
        <v>7</v>
      </c>
      <c r="B16" s="75" t="s">
        <v>15</v>
      </c>
      <c r="C16" s="80">
        <v>1</v>
      </c>
      <c r="D16" s="78">
        <v>104000</v>
      </c>
      <c r="E16" s="78">
        <v>13</v>
      </c>
      <c r="F16" s="79">
        <v>1</v>
      </c>
      <c r="G16" s="74">
        <f t="shared" si="0"/>
        <v>13</v>
      </c>
      <c r="H16" s="102">
        <f t="shared" si="2"/>
        <v>18200</v>
      </c>
      <c r="I16" s="102">
        <f t="shared" si="1"/>
        <v>122200</v>
      </c>
    </row>
    <row r="17" spans="1:13" x14ac:dyDescent="0.3">
      <c r="A17" s="75">
        <v>8</v>
      </c>
      <c r="B17" s="75" t="s">
        <v>16</v>
      </c>
      <c r="C17" s="80">
        <v>0.25</v>
      </c>
      <c r="D17" s="78">
        <v>104000</v>
      </c>
      <c r="E17" s="78">
        <v>13</v>
      </c>
      <c r="F17" s="79">
        <v>1</v>
      </c>
      <c r="G17" s="74">
        <f t="shared" si="0"/>
        <v>13</v>
      </c>
      <c r="H17" s="102">
        <f t="shared" si="2"/>
        <v>4550</v>
      </c>
      <c r="I17" s="102">
        <f t="shared" si="1"/>
        <v>30550</v>
      </c>
    </row>
    <row r="18" spans="1:13" x14ac:dyDescent="0.3">
      <c r="A18" s="156" t="s">
        <v>17</v>
      </c>
      <c r="B18" s="156"/>
      <c r="C18" s="81">
        <f>SUM(C10:C17)</f>
        <v>6.25</v>
      </c>
      <c r="D18" s="82">
        <f>SUM(D10:D17)</f>
        <v>899000</v>
      </c>
      <c r="E18" s="82"/>
      <c r="F18" s="82"/>
      <c r="G18" s="73"/>
      <c r="H18" s="101">
        <f>SUM(H10:H17)</f>
        <v>118750</v>
      </c>
      <c r="I18" s="101">
        <f>SUM(I10:I17)</f>
        <v>835750</v>
      </c>
    </row>
    <row r="19" spans="1:13" x14ac:dyDescent="0.3">
      <c r="A19" s="34"/>
      <c r="B19" s="34"/>
      <c r="C19" s="34"/>
      <c r="D19" s="34"/>
      <c r="E19" s="34"/>
      <c r="F19" s="34"/>
    </row>
    <row r="20" spans="1:13" x14ac:dyDescent="0.3">
      <c r="A20" s="152" t="s">
        <v>69</v>
      </c>
      <c r="B20" s="153"/>
      <c r="C20" s="153"/>
      <c r="D20" s="153"/>
      <c r="E20" s="153"/>
      <c r="F20" s="153"/>
    </row>
    <row r="21" spans="1:13" x14ac:dyDescent="0.3">
      <c r="G21" s="41"/>
      <c r="M21" s="146"/>
    </row>
    <row r="22" spans="1:13" x14ac:dyDescent="0.3">
      <c r="G22" s="41"/>
      <c r="I22" s="71">
        <f>SUM(I18*12)</f>
        <v>10029000</v>
      </c>
    </row>
    <row r="23" spans="1:13" x14ac:dyDescent="0.3">
      <c r="B23">
        <f>F18*12</f>
        <v>0</v>
      </c>
    </row>
    <row r="25" spans="1:13" x14ac:dyDescent="0.3">
      <c r="D25" s="146">
        <f>SUM(I22+'Չինարիի մանկապարտեզ'!I21+'Վարագավանի մանկապարտեզ'!J21+'Չինչինի մանկապարտեզ'!I22+'Չորաթանի մանկապարտեզ'!I22+'Մոսեսգեղի մանկապարտեզ'!I21+'Վ. Ծաղկավանի մանկապարտեզ'!I21+'Ն. Կարմիրաղբյուրի մանկապարտեզ'!I21+'Տավուշի մանկապարտեզ'!I21+'Վ. Կարմիրաղբյուրի մանկապարտեզ'!I21+'Նավուրի մանկապարտեզ'!I21+'Նորաշենի մանկապարտեզ'!I21+'Այգեձորի մանկապարտեզ'!I28+'Պառավաքարի մանկապարտեզ'!I21+'Արծվաբերդի մանկապարտեզ'!I24+'2-րդ մանկապարտեզ'!J28+'3-րդ մանկապարտեզ'!I25+'Այգեպար մանկապարտեզ'!N14)</f>
        <v>297424356</v>
      </c>
    </row>
  </sheetData>
  <mergeCells count="6">
    <mergeCell ref="A20:F20"/>
    <mergeCell ref="C3:D3"/>
    <mergeCell ref="C4:D4"/>
    <mergeCell ref="A6:F6"/>
    <mergeCell ref="A7:B7"/>
    <mergeCell ref="A18:B18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opLeftCell="A4" workbookViewId="0">
      <selection activeCell="I22" sqref="I22"/>
    </sheetView>
  </sheetViews>
  <sheetFormatPr defaultRowHeight="14.4" x14ac:dyDescent="0.3"/>
  <cols>
    <col min="1" max="1" width="3.88671875" bestFit="1" customWidth="1"/>
    <col min="2" max="2" width="25.88671875" bestFit="1" customWidth="1"/>
    <col min="3" max="3" width="12.109375" customWidth="1"/>
    <col min="4" max="4" width="18.33203125" customWidth="1"/>
    <col min="5" max="5" width="10.44140625" customWidth="1"/>
    <col min="6" max="6" width="10.33203125" customWidth="1"/>
  </cols>
  <sheetData>
    <row r="1" spans="1:9" x14ac:dyDescent="0.3">
      <c r="A1" s="15"/>
      <c r="B1" s="15"/>
      <c r="C1" s="15"/>
      <c r="D1" s="16" t="s">
        <v>25</v>
      </c>
      <c r="E1" s="15"/>
    </row>
    <row r="2" spans="1:9" ht="14.25" customHeight="1" x14ac:dyDescent="0.3">
      <c r="A2" s="15"/>
      <c r="B2" s="154" t="s">
        <v>0</v>
      </c>
      <c r="C2" s="154"/>
      <c r="D2" s="15"/>
    </row>
    <row r="3" spans="1:9" ht="41.25" customHeight="1" x14ac:dyDescent="0.3">
      <c r="A3" s="17"/>
      <c r="B3" s="154" t="s">
        <v>132</v>
      </c>
      <c r="C3" s="154"/>
      <c r="D3" s="15"/>
    </row>
    <row r="4" spans="1:9" ht="9.75" customHeight="1" x14ac:dyDescent="0.3">
      <c r="A4" s="17"/>
      <c r="B4" s="15"/>
      <c r="C4" s="18"/>
      <c r="D4" s="18"/>
      <c r="E4" s="18"/>
      <c r="F4" s="18"/>
    </row>
    <row r="5" spans="1:9" ht="32.25" customHeight="1" x14ac:dyDescent="0.3">
      <c r="A5" s="155" t="s">
        <v>30</v>
      </c>
      <c r="B5" s="155"/>
      <c r="C5" s="155"/>
      <c r="D5" s="155"/>
      <c r="E5" s="155"/>
      <c r="F5" s="155"/>
    </row>
    <row r="6" spans="1:9" ht="33" customHeight="1" x14ac:dyDescent="0.3">
      <c r="A6" s="155" t="s">
        <v>2</v>
      </c>
      <c r="B6" s="155"/>
      <c r="C6" s="4" t="s">
        <v>3</v>
      </c>
      <c r="D6" s="19"/>
      <c r="E6" s="19"/>
      <c r="F6" s="19"/>
    </row>
    <row r="7" spans="1:9" ht="82.8" x14ac:dyDescent="0.3">
      <c r="A7" s="36" t="s">
        <v>4</v>
      </c>
      <c r="B7" s="9" t="s">
        <v>5</v>
      </c>
      <c r="C7" s="10" t="s">
        <v>6</v>
      </c>
      <c r="D7" s="11" t="s">
        <v>100</v>
      </c>
      <c r="E7" s="11" t="s">
        <v>137</v>
      </c>
      <c r="F7" s="11" t="s">
        <v>138</v>
      </c>
      <c r="G7" s="11" t="s">
        <v>139</v>
      </c>
      <c r="H7" s="11" t="s">
        <v>7</v>
      </c>
      <c r="I7" s="10" t="s">
        <v>8</v>
      </c>
    </row>
    <row r="8" spans="1:9" x14ac:dyDescent="0.3">
      <c r="A8" s="8">
        <v>1</v>
      </c>
      <c r="B8" s="8">
        <v>2</v>
      </c>
      <c r="C8" s="8">
        <v>3</v>
      </c>
      <c r="D8" s="8">
        <v>4</v>
      </c>
      <c r="E8" s="12">
        <v>5</v>
      </c>
      <c r="F8" s="12">
        <v>6</v>
      </c>
      <c r="G8" s="12">
        <v>7</v>
      </c>
      <c r="H8" s="12">
        <v>8</v>
      </c>
      <c r="I8" s="27">
        <v>9</v>
      </c>
    </row>
    <row r="9" spans="1:9" x14ac:dyDescent="0.3">
      <c r="A9" s="8">
        <v>1</v>
      </c>
      <c r="B9" s="8" t="s">
        <v>9</v>
      </c>
      <c r="C9" s="28">
        <v>1</v>
      </c>
      <c r="D9" s="13">
        <v>160000</v>
      </c>
      <c r="E9" s="103">
        <v>23</v>
      </c>
      <c r="F9" s="104">
        <v>1</v>
      </c>
      <c r="G9" s="100">
        <f t="shared" ref="G9:G16" si="0">E9/F9</f>
        <v>23</v>
      </c>
      <c r="H9" s="100"/>
      <c r="I9" s="100">
        <f>C9*D9</f>
        <v>160000</v>
      </c>
    </row>
    <row r="10" spans="1:9" x14ac:dyDescent="0.3">
      <c r="A10" s="8">
        <v>2</v>
      </c>
      <c r="B10" s="8" t="s">
        <v>10</v>
      </c>
      <c r="C10" s="28">
        <v>0.5</v>
      </c>
      <c r="D10" s="13">
        <v>104000</v>
      </c>
      <c r="E10" s="103">
        <v>23</v>
      </c>
      <c r="F10" s="104">
        <v>1</v>
      </c>
      <c r="G10" s="100">
        <f t="shared" si="0"/>
        <v>23</v>
      </c>
      <c r="H10" s="100">
        <f t="shared" ref="H10:H16" si="1">C10*G10*1400</f>
        <v>16100</v>
      </c>
      <c r="I10" s="100">
        <f>C10*D10+H10</f>
        <v>68100</v>
      </c>
    </row>
    <row r="11" spans="1:9" x14ac:dyDescent="0.3">
      <c r="A11" s="8">
        <v>3</v>
      </c>
      <c r="B11" s="8" t="s">
        <v>11</v>
      </c>
      <c r="C11" s="28">
        <v>1</v>
      </c>
      <c r="D11" s="13">
        <v>115000</v>
      </c>
      <c r="E11" s="103">
        <v>23</v>
      </c>
      <c r="F11" s="104">
        <v>1</v>
      </c>
      <c r="G11" s="100">
        <f t="shared" si="0"/>
        <v>23</v>
      </c>
      <c r="H11" s="100">
        <f t="shared" si="1"/>
        <v>32200</v>
      </c>
      <c r="I11" s="100">
        <f>C11*D11+H11</f>
        <v>147200</v>
      </c>
    </row>
    <row r="12" spans="1:9" x14ac:dyDescent="0.3">
      <c r="A12" s="8">
        <v>4</v>
      </c>
      <c r="B12" s="8" t="s">
        <v>12</v>
      </c>
      <c r="C12" s="28">
        <v>1</v>
      </c>
      <c r="D12" s="13">
        <v>104000</v>
      </c>
      <c r="E12" s="103">
        <v>23</v>
      </c>
      <c r="F12" s="104">
        <v>1</v>
      </c>
      <c r="G12" s="100">
        <f t="shared" si="0"/>
        <v>23</v>
      </c>
      <c r="H12" s="100">
        <f t="shared" si="1"/>
        <v>32200</v>
      </c>
      <c r="I12" s="100">
        <f>C12*G12+H12</f>
        <v>32223</v>
      </c>
    </row>
    <row r="13" spans="1:9" x14ac:dyDescent="0.3">
      <c r="A13" s="8">
        <v>5</v>
      </c>
      <c r="B13" s="8" t="s">
        <v>13</v>
      </c>
      <c r="C13" s="28">
        <v>0.5</v>
      </c>
      <c r="D13" s="13">
        <v>104000</v>
      </c>
      <c r="E13" s="103">
        <v>23</v>
      </c>
      <c r="F13" s="104">
        <v>1</v>
      </c>
      <c r="G13" s="100">
        <f t="shared" si="0"/>
        <v>23</v>
      </c>
      <c r="H13" s="100">
        <f t="shared" si="1"/>
        <v>16100</v>
      </c>
      <c r="I13" s="100">
        <f>C13*D13+H13</f>
        <v>68100</v>
      </c>
    </row>
    <row r="14" spans="1:9" x14ac:dyDescent="0.3">
      <c r="A14" s="8">
        <v>6</v>
      </c>
      <c r="B14" s="8" t="s">
        <v>14</v>
      </c>
      <c r="C14" s="28">
        <v>1</v>
      </c>
      <c r="D14" s="13">
        <v>104000</v>
      </c>
      <c r="E14" s="103">
        <v>23</v>
      </c>
      <c r="F14" s="104">
        <v>1</v>
      </c>
      <c r="G14" s="100">
        <f t="shared" si="0"/>
        <v>23</v>
      </c>
      <c r="H14" s="100">
        <f t="shared" si="1"/>
        <v>32200</v>
      </c>
      <c r="I14" s="100">
        <f>C14*D14+H14</f>
        <v>136200</v>
      </c>
    </row>
    <row r="15" spans="1:9" x14ac:dyDescent="0.3">
      <c r="A15" s="8">
        <v>7</v>
      </c>
      <c r="B15" s="8" t="s">
        <v>15</v>
      </c>
      <c r="C15" s="31">
        <v>1</v>
      </c>
      <c r="D15" s="13">
        <v>104000</v>
      </c>
      <c r="E15" s="103">
        <v>23</v>
      </c>
      <c r="F15" s="104">
        <v>1</v>
      </c>
      <c r="G15" s="100">
        <f t="shared" si="0"/>
        <v>23</v>
      </c>
      <c r="H15" s="100">
        <f t="shared" si="1"/>
        <v>32200</v>
      </c>
      <c r="I15" s="100">
        <f>C15*D15+H15</f>
        <v>136200</v>
      </c>
    </row>
    <row r="16" spans="1:9" x14ac:dyDescent="0.3">
      <c r="A16" s="8">
        <v>8</v>
      </c>
      <c r="B16" s="8" t="s">
        <v>16</v>
      </c>
      <c r="C16" s="31">
        <v>0.25</v>
      </c>
      <c r="D16" s="13">
        <v>104000</v>
      </c>
      <c r="E16" s="103">
        <v>23</v>
      </c>
      <c r="F16" s="104">
        <v>1</v>
      </c>
      <c r="G16" s="100">
        <f t="shared" si="0"/>
        <v>23</v>
      </c>
      <c r="H16" s="100">
        <f t="shared" si="1"/>
        <v>8050</v>
      </c>
      <c r="I16" s="100">
        <f>C16*D16+H16</f>
        <v>34050</v>
      </c>
    </row>
    <row r="17" spans="1:9" x14ac:dyDescent="0.3">
      <c r="A17" s="161" t="s">
        <v>17</v>
      </c>
      <c r="B17" s="162"/>
      <c r="C17" s="32">
        <f>SUM(C9:C16)</f>
        <v>6.25</v>
      </c>
      <c r="D17" s="1">
        <f>SUM(D9:D16)</f>
        <v>899000</v>
      </c>
      <c r="E17" s="105"/>
      <c r="F17" s="105"/>
      <c r="G17" s="100"/>
      <c r="H17" s="100">
        <f>SUM(H9:H16)</f>
        <v>169050</v>
      </c>
      <c r="I17" s="100">
        <f>SUM(I9:I16)</f>
        <v>782073</v>
      </c>
    </row>
    <row r="18" spans="1:9" x14ac:dyDescent="0.3">
      <c r="A18" s="20"/>
      <c r="B18" s="20"/>
      <c r="C18" s="3"/>
      <c r="D18" s="3"/>
      <c r="E18" s="3"/>
      <c r="F18" s="3"/>
    </row>
    <row r="19" spans="1:9" x14ac:dyDescent="0.3">
      <c r="A19" s="152" t="s">
        <v>56</v>
      </c>
      <c r="B19" s="153"/>
      <c r="C19" s="153"/>
      <c r="D19" s="153"/>
      <c r="E19" s="153"/>
      <c r="F19" s="153"/>
    </row>
    <row r="21" spans="1:9" x14ac:dyDescent="0.3">
      <c r="B21">
        <f>F17*12</f>
        <v>0</v>
      </c>
      <c r="I21">
        <f>SUM(I17*12)</f>
        <v>9384876</v>
      </c>
    </row>
  </sheetData>
  <mergeCells count="6">
    <mergeCell ref="A19:F19"/>
    <mergeCell ref="B2:C2"/>
    <mergeCell ref="B3:C3"/>
    <mergeCell ref="A5:F5"/>
    <mergeCell ref="A6:B6"/>
    <mergeCell ref="A17:B17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opLeftCell="A4" workbookViewId="0">
      <selection activeCell="I22" sqref="I22"/>
    </sheetView>
  </sheetViews>
  <sheetFormatPr defaultRowHeight="14.4" x14ac:dyDescent="0.3"/>
  <cols>
    <col min="1" max="1" width="3.88671875" bestFit="1" customWidth="1"/>
    <col min="2" max="2" width="25.88671875" bestFit="1" customWidth="1"/>
    <col min="3" max="3" width="13.33203125" customWidth="1"/>
    <col min="4" max="4" width="18.5546875" customWidth="1"/>
    <col min="5" max="5" width="10" customWidth="1"/>
    <col min="6" max="6" width="11.44140625" customWidth="1"/>
  </cols>
  <sheetData>
    <row r="1" spans="1:9" x14ac:dyDescent="0.3">
      <c r="A1" s="15"/>
      <c r="B1" s="15"/>
      <c r="C1" s="15"/>
      <c r="D1" s="16" t="s">
        <v>27</v>
      </c>
      <c r="E1" s="15"/>
    </row>
    <row r="2" spans="1:9" x14ac:dyDescent="0.3">
      <c r="A2" s="15"/>
      <c r="B2" s="154" t="s">
        <v>0</v>
      </c>
      <c r="C2" s="154"/>
      <c r="D2" s="15"/>
    </row>
    <row r="3" spans="1:9" ht="30.75" customHeight="1" x14ac:dyDescent="0.3">
      <c r="A3" s="17"/>
      <c r="B3" s="154" t="s">
        <v>133</v>
      </c>
      <c r="C3" s="154"/>
      <c r="D3" s="15"/>
    </row>
    <row r="4" spans="1:9" ht="9.75" customHeight="1" x14ac:dyDescent="0.3">
      <c r="A4" s="17"/>
      <c r="B4" s="15"/>
      <c r="C4" s="18"/>
      <c r="D4" s="18"/>
      <c r="E4" s="18"/>
      <c r="F4" s="18"/>
    </row>
    <row r="5" spans="1:9" ht="32.25" customHeight="1" x14ac:dyDescent="0.3">
      <c r="A5" s="155" t="s">
        <v>31</v>
      </c>
      <c r="B5" s="155"/>
      <c r="C5" s="155"/>
      <c r="D5" s="155"/>
      <c r="E5" s="155"/>
      <c r="F5" s="155"/>
    </row>
    <row r="6" spans="1:9" ht="31.5" customHeight="1" x14ac:dyDescent="0.3">
      <c r="A6" s="155" t="s">
        <v>2</v>
      </c>
      <c r="B6" s="155"/>
      <c r="C6" s="4" t="s">
        <v>32</v>
      </c>
      <c r="D6" s="19"/>
      <c r="E6" s="19"/>
      <c r="F6" s="19"/>
    </row>
    <row r="7" spans="1:9" ht="82.8" x14ac:dyDescent="0.3">
      <c r="A7" s="36" t="s">
        <v>4</v>
      </c>
      <c r="B7" s="9" t="s">
        <v>5</v>
      </c>
      <c r="C7" s="10" t="s">
        <v>6</v>
      </c>
      <c r="D7" s="11" t="s">
        <v>100</v>
      </c>
      <c r="E7" s="11" t="s">
        <v>137</v>
      </c>
      <c r="F7" s="11" t="s">
        <v>138</v>
      </c>
      <c r="G7" s="11" t="s">
        <v>139</v>
      </c>
      <c r="H7" s="11" t="s">
        <v>7</v>
      </c>
      <c r="I7" s="10" t="s">
        <v>8</v>
      </c>
    </row>
    <row r="8" spans="1:9" x14ac:dyDescent="0.3">
      <c r="A8" s="8">
        <v>1</v>
      </c>
      <c r="B8" s="8">
        <v>2</v>
      </c>
      <c r="C8" s="8">
        <v>3</v>
      </c>
      <c r="D8" s="8">
        <v>4</v>
      </c>
      <c r="E8" s="12">
        <v>5</v>
      </c>
      <c r="F8" s="12">
        <v>6</v>
      </c>
      <c r="G8" s="12">
        <v>7</v>
      </c>
      <c r="H8" s="12">
        <v>8</v>
      </c>
      <c r="I8" s="27">
        <v>9</v>
      </c>
    </row>
    <row r="9" spans="1:9" x14ac:dyDescent="0.3">
      <c r="A9" s="8">
        <v>1</v>
      </c>
      <c r="B9" s="8" t="s">
        <v>9</v>
      </c>
      <c r="C9" s="29">
        <v>1</v>
      </c>
      <c r="D9" s="14">
        <v>160000</v>
      </c>
      <c r="E9" s="103">
        <v>43</v>
      </c>
      <c r="F9" s="104">
        <v>2</v>
      </c>
      <c r="G9" s="100">
        <f t="shared" ref="G9:G16" si="0">E9/F9</f>
        <v>21.5</v>
      </c>
      <c r="H9" s="100">
        <f>G9*1400+F9*5000</f>
        <v>40100</v>
      </c>
      <c r="I9" s="100">
        <f t="shared" ref="I9:I16" si="1">C9*D9+H9</f>
        <v>200100</v>
      </c>
    </row>
    <row r="10" spans="1:9" x14ac:dyDescent="0.3">
      <c r="A10" s="8">
        <v>2</v>
      </c>
      <c r="B10" s="8" t="s">
        <v>10</v>
      </c>
      <c r="C10" s="29">
        <v>0.5</v>
      </c>
      <c r="D10" s="14">
        <v>104000</v>
      </c>
      <c r="E10" s="103">
        <v>43</v>
      </c>
      <c r="F10" s="104">
        <v>2</v>
      </c>
      <c r="G10" s="100">
        <f t="shared" si="0"/>
        <v>21.5</v>
      </c>
      <c r="H10" s="100">
        <f t="shared" ref="H10:H16" si="2">C10*G10*1400</f>
        <v>15050</v>
      </c>
      <c r="I10" s="100">
        <f t="shared" si="1"/>
        <v>67050</v>
      </c>
    </row>
    <row r="11" spans="1:9" x14ac:dyDescent="0.3">
      <c r="A11" s="8">
        <v>3</v>
      </c>
      <c r="B11" s="8" t="s">
        <v>11</v>
      </c>
      <c r="C11" s="29">
        <v>2</v>
      </c>
      <c r="D11" s="13">
        <v>115000</v>
      </c>
      <c r="E11" s="103">
        <v>43</v>
      </c>
      <c r="F11" s="104">
        <v>2</v>
      </c>
      <c r="G11" s="100">
        <f t="shared" si="0"/>
        <v>21.5</v>
      </c>
      <c r="H11" s="100">
        <f t="shared" si="2"/>
        <v>60200</v>
      </c>
      <c r="I11" s="100">
        <f t="shared" si="1"/>
        <v>290200</v>
      </c>
    </row>
    <row r="12" spans="1:9" x14ac:dyDescent="0.3">
      <c r="A12" s="8">
        <v>4</v>
      </c>
      <c r="B12" s="8" t="s">
        <v>12</v>
      </c>
      <c r="C12" s="29">
        <v>2</v>
      </c>
      <c r="D12" s="14">
        <v>104000</v>
      </c>
      <c r="E12" s="103">
        <v>43</v>
      </c>
      <c r="F12" s="104">
        <v>2</v>
      </c>
      <c r="G12" s="100">
        <f t="shared" si="0"/>
        <v>21.5</v>
      </c>
      <c r="H12" s="100">
        <f t="shared" si="2"/>
        <v>60200</v>
      </c>
      <c r="I12" s="100">
        <f t="shared" si="1"/>
        <v>268200</v>
      </c>
    </row>
    <row r="13" spans="1:9" x14ac:dyDescent="0.3">
      <c r="A13" s="8">
        <v>5</v>
      </c>
      <c r="B13" s="8" t="s">
        <v>13</v>
      </c>
      <c r="C13" s="29">
        <v>0.5</v>
      </c>
      <c r="D13" s="14">
        <v>104000</v>
      </c>
      <c r="E13" s="103">
        <v>43</v>
      </c>
      <c r="F13" s="104">
        <v>2</v>
      </c>
      <c r="G13" s="100">
        <f t="shared" si="0"/>
        <v>21.5</v>
      </c>
      <c r="H13" s="100">
        <f t="shared" si="2"/>
        <v>15050</v>
      </c>
      <c r="I13" s="100">
        <f t="shared" si="1"/>
        <v>67050</v>
      </c>
    </row>
    <row r="14" spans="1:9" x14ac:dyDescent="0.3">
      <c r="A14" s="8">
        <v>6</v>
      </c>
      <c r="B14" s="8" t="s">
        <v>15</v>
      </c>
      <c r="C14" s="29">
        <v>1</v>
      </c>
      <c r="D14" s="14">
        <v>104000</v>
      </c>
      <c r="E14" s="103">
        <v>43</v>
      </c>
      <c r="F14" s="104">
        <v>2</v>
      </c>
      <c r="G14" s="100">
        <f t="shared" si="0"/>
        <v>21.5</v>
      </c>
      <c r="H14" s="100">
        <f t="shared" si="2"/>
        <v>30100</v>
      </c>
      <c r="I14" s="100">
        <f t="shared" si="1"/>
        <v>134100</v>
      </c>
    </row>
    <row r="15" spans="1:9" x14ac:dyDescent="0.3">
      <c r="A15" s="8">
        <v>7</v>
      </c>
      <c r="B15" s="8" t="s">
        <v>14</v>
      </c>
      <c r="C15" s="29">
        <v>1</v>
      </c>
      <c r="D15" s="14">
        <v>104000</v>
      </c>
      <c r="E15" s="103">
        <v>43</v>
      </c>
      <c r="F15" s="104">
        <v>2</v>
      </c>
      <c r="G15" s="100">
        <f t="shared" si="0"/>
        <v>21.5</v>
      </c>
      <c r="H15" s="100">
        <f t="shared" si="2"/>
        <v>30100</v>
      </c>
      <c r="I15" s="100">
        <f t="shared" si="1"/>
        <v>134100</v>
      </c>
    </row>
    <row r="16" spans="1:9" x14ac:dyDescent="0.3">
      <c r="A16" s="8">
        <v>8</v>
      </c>
      <c r="B16" s="8" t="s">
        <v>33</v>
      </c>
      <c r="C16" s="29">
        <v>0.5</v>
      </c>
      <c r="D16" s="14">
        <v>104000</v>
      </c>
      <c r="E16" s="103">
        <v>43</v>
      </c>
      <c r="F16" s="104">
        <v>2</v>
      </c>
      <c r="G16" s="100">
        <f t="shared" si="0"/>
        <v>21.5</v>
      </c>
      <c r="H16" s="100">
        <f t="shared" si="2"/>
        <v>15050</v>
      </c>
      <c r="I16" s="100">
        <f t="shared" si="1"/>
        <v>67050</v>
      </c>
    </row>
    <row r="17" spans="1:9" x14ac:dyDescent="0.3">
      <c r="A17" s="161" t="s">
        <v>17</v>
      </c>
      <c r="B17" s="162"/>
      <c r="C17" s="30">
        <v>8</v>
      </c>
      <c r="D17" s="1">
        <f>SUM(D9:D16)</f>
        <v>899000</v>
      </c>
      <c r="E17" s="105"/>
      <c r="F17" s="105"/>
      <c r="G17" s="100"/>
      <c r="H17" s="100">
        <f>SUM(H9:H16)</f>
        <v>265850</v>
      </c>
      <c r="I17" s="100">
        <f>SUM(I9:I16)</f>
        <v>1227850</v>
      </c>
    </row>
    <row r="18" spans="1:9" x14ac:dyDescent="0.3">
      <c r="A18" s="17"/>
      <c r="B18" s="17"/>
      <c r="C18" s="17"/>
      <c r="D18" s="17"/>
      <c r="E18" s="17"/>
      <c r="F18" s="17"/>
    </row>
    <row r="19" spans="1:9" x14ac:dyDescent="0.3">
      <c r="A19" s="152" t="s">
        <v>60</v>
      </c>
      <c r="B19" s="153"/>
      <c r="C19" s="153"/>
      <c r="D19" s="153"/>
      <c r="E19" s="153"/>
      <c r="F19" s="153"/>
    </row>
    <row r="21" spans="1:9" x14ac:dyDescent="0.3">
      <c r="B21">
        <f>F17*12</f>
        <v>0</v>
      </c>
      <c r="I21">
        <f>SUM(I17*12)</f>
        <v>14734200</v>
      </c>
    </row>
  </sheetData>
  <mergeCells count="6">
    <mergeCell ref="A19:F19"/>
    <mergeCell ref="B2:C2"/>
    <mergeCell ref="B3:C3"/>
    <mergeCell ref="A5:F5"/>
    <mergeCell ref="A6:B6"/>
    <mergeCell ref="A17:B17"/>
  </mergeCells>
  <pageMargins left="0.7" right="0.24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opLeftCell="A3" workbookViewId="0">
      <selection activeCell="I22" sqref="I22"/>
    </sheetView>
  </sheetViews>
  <sheetFormatPr defaultRowHeight="14.4" x14ac:dyDescent="0.3"/>
  <cols>
    <col min="1" max="1" width="3.88671875" bestFit="1" customWidth="1"/>
    <col min="2" max="2" width="25.88671875" bestFit="1" customWidth="1"/>
    <col min="3" max="3" width="11" customWidth="1"/>
    <col min="4" max="4" width="15.88671875" customWidth="1"/>
    <col min="5" max="5" width="9.33203125" bestFit="1" customWidth="1"/>
    <col min="6" max="6" width="10.88671875" customWidth="1"/>
    <col min="8" max="8" width="12.109375" bestFit="1" customWidth="1"/>
  </cols>
  <sheetData>
    <row r="1" spans="1:9" x14ac:dyDescent="0.3">
      <c r="A1" s="15"/>
      <c r="B1" s="15"/>
      <c r="C1" s="15"/>
      <c r="D1" s="72" t="s">
        <v>74</v>
      </c>
      <c r="E1" s="15"/>
      <c r="F1" s="16"/>
    </row>
    <row r="2" spans="1:9" x14ac:dyDescent="0.3">
      <c r="A2" s="15"/>
      <c r="B2" s="154" t="s">
        <v>0</v>
      </c>
      <c r="C2" s="154"/>
      <c r="D2" s="15"/>
    </row>
    <row r="3" spans="1:9" ht="29.25" customHeight="1" x14ac:dyDescent="0.3">
      <c r="A3" s="17"/>
      <c r="B3" s="154" t="s">
        <v>134</v>
      </c>
      <c r="C3" s="154"/>
      <c r="D3" s="15"/>
    </row>
    <row r="4" spans="1:9" ht="4.5" customHeight="1" x14ac:dyDescent="0.3">
      <c r="A4" s="17"/>
      <c r="B4" s="15"/>
      <c r="C4" s="18"/>
      <c r="D4" s="18"/>
      <c r="E4" s="18"/>
      <c r="F4" s="18"/>
    </row>
    <row r="5" spans="1:9" ht="31.5" customHeight="1" x14ac:dyDescent="0.3">
      <c r="A5" s="155" t="s">
        <v>34</v>
      </c>
      <c r="B5" s="155"/>
      <c r="C5" s="155"/>
      <c r="D5" s="155"/>
      <c r="E5" s="155"/>
      <c r="F5" s="155"/>
    </row>
    <row r="6" spans="1:9" ht="33.75" customHeight="1" x14ac:dyDescent="0.3">
      <c r="A6" s="155" t="s">
        <v>2</v>
      </c>
      <c r="B6" s="155"/>
      <c r="C6" s="19" t="s">
        <v>35</v>
      </c>
      <c r="D6" s="19"/>
      <c r="E6" s="19"/>
      <c r="F6" s="19"/>
    </row>
    <row r="7" spans="1:9" ht="82.8" x14ac:dyDescent="0.3">
      <c r="A7" s="36" t="s">
        <v>4</v>
      </c>
      <c r="B7" s="9" t="s">
        <v>5</v>
      </c>
      <c r="C7" s="10" t="s">
        <v>6</v>
      </c>
      <c r="D7" s="11" t="s">
        <v>100</v>
      </c>
      <c r="E7" s="11" t="s">
        <v>137</v>
      </c>
      <c r="F7" s="11" t="s">
        <v>138</v>
      </c>
      <c r="G7" s="11" t="s">
        <v>139</v>
      </c>
      <c r="H7" s="11" t="s">
        <v>7</v>
      </c>
      <c r="I7" s="10" t="s">
        <v>8</v>
      </c>
    </row>
    <row r="8" spans="1:9" x14ac:dyDescent="0.3">
      <c r="A8" s="8">
        <v>1</v>
      </c>
      <c r="B8" s="8">
        <v>2</v>
      </c>
      <c r="C8" s="8">
        <v>3</v>
      </c>
      <c r="D8" s="8">
        <v>4</v>
      </c>
      <c r="E8" s="12">
        <v>5</v>
      </c>
      <c r="F8" s="12">
        <v>6</v>
      </c>
      <c r="G8" s="12">
        <v>7</v>
      </c>
      <c r="H8" s="12">
        <v>8</v>
      </c>
      <c r="I8" s="27">
        <v>9</v>
      </c>
    </row>
    <row r="9" spans="1:9" x14ac:dyDescent="0.3">
      <c r="A9" s="8">
        <v>1</v>
      </c>
      <c r="B9" s="8" t="s">
        <v>9</v>
      </c>
      <c r="C9" s="107">
        <v>1</v>
      </c>
      <c r="D9" s="84">
        <v>160000</v>
      </c>
      <c r="E9" s="103">
        <v>48</v>
      </c>
      <c r="F9" s="104">
        <v>2</v>
      </c>
      <c r="G9" s="100">
        <f t="shared" ref="G9:G16" si="0">E9/F9</f>
        <v>24</v>
      </c>
      <c r="H9" s="100"/>
      <c r="I9" s="100">
        <f>C9*D9</f>
        <v>160000</v>
      </c>
    </row>
    <row r="10" spans="1:9" x14ac:dyDescent="0.3">
      <c r="A10" s="8">
        <v>2</v>
      </c>
      <c r="B10" s="8" t="s">
        <v>10</v>
      </c>
      <c r="C10" s="107">
        <v>0.5</v>
      </c>
      <c r="D10" s="84">
        <v>104000</v>
      </c>
      <c r="E10" s="103">
        <v>48</v>
      </c>
      <c r="F10" s="104">
        <v>2</v>
      </c>
      <c r="G10" s="100">
        <f t="shared" si="0"/>
        <v>24</v>
      </c>
      <c r="H10" s="100">
        <f>G10*1400*C10</f>
        <v>16800</v>
      </c>
      <c r="I10" s="100">
        <f t="shared" ref="I10:I16" si="1">C10*D10+H10</f>
        <v>68800</v>
      </c>
    </row>
    <row r="11" spans="1:9" x14ac:dyDescent="0.3">
      <c r="A11" s="8">
        <v>3</v>
      </c>
      <c r="B11" s="8" t="s">
        <v>11</v>
      </c>
      <c r="C11" s="107">
        <v>2</v>
      </c>
      <c r="D11" s="78">
        <v>115000</v>
      </c>
      <c r="E11" s="103">
        <v>48</v>
      </c>
      <c r="F11" s="104">
        <v>2</v>
      </c>
      <c r="G11" s="100">
        <f t="shared" si="0"/>
        <v>24</v>
      </c>
      <c r="H11" s="100">
        <f t="shared" ref="H11:H16" si="2">C11*G11*1400</f>
        <v>67200</v>
      </c>
      <c r="I11" s="100">
        <f t="shared" si="1"/>
        <v>297200</v>
      </c>
    </row>
    <row r="12" spans="1:9" x14ac:dyDescent="0.3">
      <c r="A12" s="8">
        <v>4</v>
      </c>
      <c r="B12" s="8" t="s">
        <v>12</v>
      </c>
      <c r="C12" s="107">
        <v>2</v>
      </c>
      <c r="D12" s="84">
        <v>104000</v>
      </c>
      <c r="E12" s="103">
        <v>48</v>
      </c>
      <c r="F12" s="104">
        <v>2</v>
      </c>
      <c r="G12" s="100">
        <f t="shared" si="0"/>
        <v>24</v>
      </c>
      <c r="H12" s="100">
        <f t="shared" si="2"/>
        <v>67200</v>
      </c>
      <c r="I12" s="100">
        <f t="shared" si="1"/>
        <v>275200</v>
      </c>
    </row>
    <row r="13" spans="1:9" x14ac:dyDescent="0.3">
      <c r="A13" s="8">
        <v>5</v>
      </c>
      <c r="B13" s="8" t="s">
        <v>13</v>
      </c>
      <c r="C13" s="107">
        <v>0.5</v>
      </c>
      <c r="D13" s="84">
        <v>104000</v>
      </c>
      <c r="E13" s="103">
        <v>48</v>
      </c>
      <c r="F13" s="104">
        <v>2</v>
      </c>
      <c r="G13" s="100">
        <f t="shared" si="0"/>
        <v>24</v>
      </c>
      <c r="H13" s="100">
        <f t="shared" si="2"/>
        <v>16800</v>
      </c>
      <c r="I13" s="100">
        <f t="shared" si="1"/>
        <v>68800</v>
      </c>
    </row>
    <row r="14" spans="1:9" x14ac:dyDescent="0.3">
      <c r="A14" s="8">
        <v>6</v>
      </c>
      <c r="B14" s="8" t="s">
        <v>15</v>
      </c>
      <c r="C14" s="107">
        <v>1</v>
      </c>
      <c r="D14" s="84">
        <v>104000</v>
      </c>
      <c r="E14" s="103">
        <v>48</v>
      </c>
      <c r="F14" s="104">
        <v>2</v>
      </c>
      <c r="G14" s="100">
        <f t="shared" si="0"/>
        <v>24</v>
      </c>
      <c r="H14" s="100">
        <f t="shared" si="2"/>
        <v>33600</v>
      </c>
      <c r="I14" s="100">
        <f t="shared" si="1"/>
        <v>137600</v>
      </c>
    </row>
    <row r="15" spans="1:9" x14ac:dyDescent="0.3">
      <c r="A15" s="8">
        <v>7</v>
      </c>
      <c r="B15" s="8" t="s">
        <v>14</v>
      </c>
      <c r="C15" s="107">
        <v>1</v>
      </c>
      <c r="D15" s="84">
        <v>104000</v>
      </c>
      <c r="E15" s="103">
        <v>48</v>
      </c>
      <c r="F15" s="104">
        <v>2</v>
      </c>
      <c r="G15" s="100">
        <f t="shared" si="0"/>
        <v>24</v>
      </c>
      <c r="H15" s="100">
        <f t="shared" si="2"/>
        <v>33600</v>
      </c>
      <c r="I15" s="100">
        <f t="shared" si="1"/>
        <v>137600</v>
      </c>
    </row>
    <row r="16" spans="1:9" x14ac:dyDescent="0.3">
      <c r="A16" s="8">
        <v>8</v>
      </c>
      <c r="B16" s="8" t="s">
        <v>33</v>
      </c>
      <c r="C16" s="107">
        <v>0.5</v>
      </c>
      <c r="D16" s="84">
        <v>104000</v>
      </c>
      <c r="E16" s="103">
        <v>48</v>
      </c>
      <c r="F16" s="104">
        <v>2</v>
      </c>
      <c r="G16" s="100">
        <f t="shared" si="0"/>
        <v>24</v>
      </c>
      <c r="H16" s="100">
        <f t="shared" si="2"/>
        <v>16800</v>
      </c>
      <c r="I16" s="100">
        <f t="shared" si="1"/>
        <v>68800</v>
      </c>
    </row>
    <row r="17" spans="1:9" x14ac:dyDescent="0.3">
      <c r="A17" s="158" t="s">
        <v>17</v>
      </c>
      <c r="B17" s="159"/>
      <c r="C17" s="108">
        <f>SUM(C9:C16)</f>
        <v>8.5</v>
      </c>
      <c r="D17" s="82">
        <f>SUM(D9:D16)</f>
        <v>899000</v>
      </c>
      <c r="E17" s="105"/>
      <c r="F17" s="105"/>
      <c r="G17" s="100"/>
      <c r="H17" s="100">
        <f>SUM(H9:H16)</f>
        <v>252000</v>
      </c>
      <c r="I17" s="100">
        <f>SUM(I9:I16)</f>
        <v>1214000</v>
      </c>
    </row>
    <row r="18" spans="1:9" x14ac:dyDescent="0.3">
      <c r="A18" s="17"/>
      <c r="B18" s="17"/>
      <c r="C18" s="17"/>
      <c r="D18" s="17"/>
      <c r="E18" s="17"/>
      <c r="F18" s="17"/>
    </row>
    <row r="19" spans="1:9" x14ac:dyDescent="0.3">
      <c r="A19" s="152" t="s">
        <v>59</v>
      </c>
      <c r="B19" s="153"/>
      <c r="C19" s="153"/>
      <c r="D19" s="153"/>
      <c r="E19" s="153"/>
      <c r="F19" s="153"/>
    </row>
    <row r="21" spans="1:9" x14ac:dyDescent="0.3">
      <c r="B21">
        <f>F17*12</f>
        <v>0</v>
      </c>
      <c r="I21">
        <f>SUM(I17*12)</f>
        <v>14568000</v>
      </c>
    </row>
  </sheetData>
  <mergeCells count="6">
    <mergeCell ref="A17:B17"/>
    <mergeCell ref="A19:F19"/>
    <mergeCell ref="B2:C2"/>
    <mergeCell ref="B3:C3"/>
    <mergeCell ref="A5:F5"/>
    <mergeCell ref="A6:B6"/>
  </mergeCells>
  <pageMargins left="0.45" right="0.56000000000000005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opLeftCell="A7" workbookViewId="0">
      <selection activeCell="I29" sqref="I29"/>
    </sheetView>
  </sheetViews>
  <sheetFormatPr defaultRowHeight="14.4" x14ac:dyDescent="0.3"/>
  <cols>
    <col min="1" max="1" width="3.88671875" bestFit="1" customWidth="1"/>
    <col min="2" max="2" width="25.88671875" bestFit="1" customWidth="1"/>
    <col min="3" max="3" width="12" customWidth="1"/>
    <col min="4" max="4" width="15.44140625" customWidth="1"/>
    <col min="5" max="5" width="8.33203125" customWidth="1"/>
    <col min="6" max="6" width="9.6640625" customWidth="1"/>
  </cols>
  <sheetData>
    <row r="1" spans="1:9" ht="27.6" x14ac:dyDescent="0.3">
      <c r="A1" s="15"/>
      <c r="B1" s="15"/>
      <c r="C1" s="15"/>
      <c r="D1" s="16" t="s">
        <v>75</v>
      </c>
      <c r="E1" s="15"/>
    </row>
    <row r="2" spans="1:9" ht="15" customHeight="1" x14ac:dyDescent="0.3">
      <c r="A2" s="15"/>
      <c r="B2" s="154" t="s">
        <v>0</v>
      </c>
      <c r="C2" s="154"/>
      <c r="D2" s="15"/>
    </row>
    <row r="3" spans="1:9" ht="31.5" customHeight="1" x14ac:dyDescent="0.3">
      <c r="A3" s="17"/>
      <c r="B3" s="154" t="s">
        <v>135</v>
      </c>
      <c r="C3" s="154"/>
      <c r="D3" s="15"/>
    </row>
    <row r="4" spans="1:9" ht="6.75" customHeight="1" x14ac:dyDescent="0.3">
      <c r="A4" s="17"/>
      <c r="B4" s="15"/>
      <c r="C4" s="18"/>
      <c r="D4" s="18"/>
      <c r="E4" s="18"/>
      <c r="F4" s="18"/>
    </row>
    <row r="5" spans="1:9" ht="32.25" customHeight="1" x14ac:dyDescent="0.3">
      <c r="A5" s="155" t="s">
        <v>37</v>
      </c>
      <c r="B5" s="155"/>
      <c r="C5" s="155"/>
      <c r="D5" s="155"/>
      <c r="E5" s="155"/>
      <c r="F5" s="155"/>
    </row>
    <row r="6" spans="1:9" ht="31.5" customHeight="1" x14ac:dyDescent="0.3">
      <c r="A6" s="155" t="s">
        <v>2</v>
      </c>
      <c r="B6" s="155"/>
      <c r="C6" s="19" t="s">
        <v>35</v>
      </c>
      <c r="D6" s="19"/>
      <c r="E6" s="19"/>
      <c r="F6" s="19"/>
    </row>
    <row r="7" spans="1:9" ht="82.8" x14ac:dyDescent="0.3">
      <c r="A7" s="36" t="s">
        <v>4</v>
      </c>
      <c r="B7" s="9" t="s">
        <v>5</v>
      </c>
      <c r="C7" s="10" t="s">
        <v>6</v>
      </c>
      <c r="D7" s="11" t="s">
        <v>100</v>
      </c>
      <c r="E7" s="11" t="s">
        <v>137</v>
      </c>
      <c r="F7" s="11" t="s">
        <v>138</v>
      </c>
      <c r="G7" s="11" t="s">
        <v>139</v>
      </c>
      <c r="H7" s="11" t="s">
        <v>7</v>
      </c>
      <c r="I7" s="10" t="s">
        <v>8</v>
      </c>
    </row>
    <row r="8" spans="1:9" x14ac:dyDescent="0.3">
      <c r="A8" s="8">
        <v>1</v>
      </c>
      <c r="B8" s="8">
        <v>2</v>
      </c>
      <c r="C8" s="8">
        <v>3</v>
      </c>
      <c r="D8" s="8">
        <v>4</v>
      </c>
      <c r="E8" s="12">
        <v>5</v>
      </c>
      <c r="F8" s="12">
        <v>6</v>
      </c>
      <c r="G8" s="12">
        <v>7</v>
      </c>
      <c r="H8" s="12">
        <v>8</v>
      </c>
      <c r="I8" s="27">
        <v>9</v>
      </c>
    </row>
    <row r="9" spans="1:9" x14ac:dyDescent="0.3">
      <c r="A9" s="75">
        <v>1</v>
      </c>
      <c r="B9" s="75" t="s">
        <v>9</v>
      </c>
      <c r="C9" s="107">
        <v>1</v>
      </c>
      <c r="D9" s="84">
        <v>160000</v>
      </c>
      <c r="E9" s="103">
        <v>42</v>
      </c>
      <c r="F9" s="104">
        <v>2</v>
      </c>
      <c r="G9" s="100">
        <f t="shared" ref="G9:G17" si="0">E9/F9</f>
        <v>21</v>
      </c>
      <c r="H9" s="100">
        <f>G9*1400+F9*5000</f>
        <v>39400</v>
      </c>
      <c r="I9" s="100">
        <f t="shared" ref="I9:I17" si="1">C9*D9+H9</f>
        <v>199400</v>
      </c>
    </row>
    <row r="10" spans="1:9" x14ac:dyDescent="0.3">
      <c r="A10" s="75">
        <v>2</v>
      </c>
      <c r="B10" s="75" t="s">
        <v>10</v>
      </c>
      <c r="C10" s="107">
        <v>0.5</v>
      </c>
      <c r="D10" s="84">
        <v>104000</v>
      </c>
      <c r="E10" s="103">
        <v>42</v>
      </c>
      <c r="F10" s="104">
        <v>2</v>
      </c>
      <c r="G10" s="100">
        <f t="shared" si="0"/>
        <v>21</v>
      </c>
      <c r="H10" s="100">
        <f t="shared" ref="H10:H17" si="2">C10*G10*1400</f>
        <v>14700</v>
      </c>
      <c r="I10" s="100">
        <f t="shared" si="1"/>
        <v>66700</v>
      </c>
    </row>
    <row r="11" spans="1:9" x14ac:dyDescent="0.3">
      <c r="A11" s="75">
        <v>3</v>
      </c>
      <c r="B11" s="75" t="s">
        <v>11</v>
      </c>
      <c r="C11" s="107">
        <v>1</v>
      </c>
      <c r="D11" s="78">
        <v>115000</v>
      </c>
      <c r="E11" s="103">
        <v>42</v>
      </c>
      <c r="F11" s="104">
        <v>2</v>
      </c>
      <c r="G11" s="100">
        <f t="shared" si="0"/>
        <v>21</v>
      </c>
      <c r="H11" s="100">
        <f t="shared" si="2"/>
        <v>29400</v>
      </c>
      <c r="I11" s="100">
        <f t="shared" si="1"/>
        <v>144400</v>
      </c>
    </row>
    <row r="12" spans="1:9" x14ac:dyDescent="0.3">
      <c r="A12" s="75">
        <v>4</v>
      </c>
      <c r="B12" s="75" t="s">
        <v>12</v>
      </c>
      <c r="C12" s="107">
        <v>1</v>
      </c>
      <c r="D12" s="84">
        <v>104000</v>
      </c>
      <c r="E12" s="103">
        <v>42</v>
      </c>
      <c r="F12" s="104">
        <v>2</v>
      </c>
      <c r="G12" s="100">
        <f t="shared" si="0"/>
        <v>21</v>
      </c>
      <c r="H12" s="100">
        <f t="shared" si="2"/>
        <v>29400</v>
      </c>
      <c r="I12" s="100">
        <f t="shared" si="1"/>
        <v>133400</v>
      </c>
    </row>
    <row r="13" spans="1:9" x14ac:dyDescent="0.3">
      <c r="A13" s="75">
        <v>5</v>
      </c>
      <c r="B13" s="75" t="s">
        <v>13</v>
      </c>
      <c r="C13" s="107">
        <v>0.5</v>
      </c>
      <c r="D13" s="84">
        <v>104000</v>
      </c>
      <c r="E13" s="103">
        <v>42</v>
      </c>
      <c r="F13" s="104">
        <v>2</v>
      </c>
      <c r="G13" s="100">
        <f t="shared" si="0"/>
        <v>21</v>
      </c>
      <c r="H13" s="100">
        <f t="shared" si="2"/>
        <v>14700</v>
      </c>
      <c r="I13" s="100">
        <f t="shared" si="1"/>
        <v>66700</v>
      </c>
    </row>
    <row r="14" spans="1:9" x14ac:dyDescent="0.3">
      <c r="A14" s="75">
        <v>6</v>
      </c>
      <c r="B14" s="75" t="s">
        <v>15</v>
      </c>
      <c r="C14" s="107">
        <v>1</v>
      </c>
      <c r="D14" s="84">
        <v>104000</v>
      </c>
      <c r="E14" s="103">
        <v>42</v>
      </c>
      <c r="F14" s="104">
        <v>2</v>
      </c>
      <c r="G14" s="100">
        <f t="shared" si="0"/>
        <v>21</v>
      </c>
      <c r="H14" s="100">
        <f t="shared" si="2"/>
        <v>29400</v>
      </c>
      <c r="I14" s="100">
        <f t="shared" si="1"/>
        <v>133400</v>
      </c>
    </row>
    <row r="15" spans="1:9" x14ac:dyDescent="0.3">
      <c r="A15" s="75">
        <v>7</v>
      </c>
      <c r="B15" s="75" t="s">
        <v>14</v>
      </c>
      <c r="C15" s="107">
        <v>1</v>
      </c>
      <c r="D15" s="84">
        <v>104000</v>
      </c>
      <c r="E15" s="103">
        <v>42</v>
      </c>
      <c r="F15" s="104">
        <v>2</v>
      </c>
      <c r="G15" s="100">
        <f t="shared" si="0"/>
        <v>21</v>
      </c>
      <c r="H15" s="100">
        <f t="shared" si="2"/>
        <v>29400</v>
      </c>
      <c r="I15" s="100">
        <f t="shared" si="1"/>
        <v>133400</v>
      </c>
    </row>
    <row r="16" spans="1:9" x14ac:dyDescent="0.3">
      <c r="A16" s="75">
        <v>8</v>
      </c>
      <c r="B16" s="75" t="s">
        <v>52</v>
      </c>
      <c r="C16" s="107">
        <v>0.5</v>
      </c>
      <c r="D16" s="84">
        <v>104000</v>
      </c>
      <c r="E16" s="103">
        <v>42</v>
      </c>
      <c r="F16" s="104">
        <v>2</v>
      </c>
      <c r="G16" s="100">
        <f t="shared" si="0"/>
        <v>21</v>
      </c>
      <c r="H16" s="100">
        <f t="shared" si="2"/>
        <v>14700</v>
      </c>
      <c r="I16" s="100">
        <f t="shared" si="1"/>
        <v>66700</v>
      </c>
    </row>
    <row r="17" spans="1:9" x14ac:dyDescent="0.3">
      <c r="A17" s="75">
        <v>9</v>
      </c>
      <c r="B17" s="75" t="s">
        <v>33</v>
      </c>
      <c r="C17" s="107">
        <v>0.5</v>
      </c>
      <c r="D17" s="84">
        <v>104000</v>
      </c>
      <c r="E17" s="103">
        <v>42</v>
      </c>
      <c r="F17" s="104">
        <v>2</v>
      </c>
      <c r="G17" s="100">
        <f t="shared" si="0"/>
        <v>21</v>
      </c>
      <c r="H17" s="100">
        <f t="shared" si="2"/>
        <v>14700</v>
      </c>
      <c r="I17" s="100">
        <f t="shared" si="1"/>
        <v>66700</v>
      </c>
    </row>
    <row r="18" spans="1:9" x14ac:dyDescent="0.3">
      <c r="A18" s="156" t="s">
        <v>53</v>
      </c>
      <c r="B18" s="156"/>
      <c r="C18" s="156"/>
      <c r="D18" s="156"/>
      <c r="E18" s="156"/>
      <c r="F18" s="156"/>
      <c r="G18" s="83"/>
      <c r="H18" s="83"/>
      <c r="I18" s="83"/>
    </row>
    <row r="19" spans="1:9" x14ac:dyDescent="0.3">
      <c r="A19" s="111">
        <v>10</v>
      </c>
      <c r="B19" s="111" t="s">
        <v>11</v>
      </c>
      <c r="C19" s="112">
        <v>1</v>
      </c>
      <c r="D19" s="113">
        <v>115000</v>
      </c>
      <c r="E19" s="103">
        <v>42</v>
      </c>
      <c r="F19" s="104">
        <v>2</v>
      </c>
      <c r="G19" s="100">
        <f>E19/F19</f>
        <v>21</v>
      </c>
      <c r="H19" s="100">
        <f>C19*G19*1400</f>
        <v>29400</v>
      </c>
      <c r="I19" s="100">
        <f>C19*D19+H19</f>
        <v>144400</v>
      </c>
    </row>
    <row r="20" spans="1:9" x14ac:dyDescent="0.3">
      <c r="A20" s="111">
        <v>11</v>
      </c>
      <c r="B20" s="111" t="s">
        <v>12</v>
      </c>
      <c r="C20" s="112">
        <v>1</v>
      </c>
      <c r="D20" s="113">
        <v>104000</v>
      </c>
      <c r="E20" s="103">
        <v>42</v>
      </c>
      <c r="F20" s="104">
        <v>2</v>
      </c>
      <c r="G20" s="100">
        <f>E20/F20</f>
        <v>21</v>
      </c>
      <c r="H20" s="100">
        <f>C20*G20*1400</f>
        <v>29400</v>
      </c>
      <c r="I20" s="100">
        <f>C20*D20+H20</f>
        <v>133400</v>
      </c>
    </row>
    <row r="21" spans="1:9" x14ac:dyDescent="0.3">
      <c r="A21" s="111">
        <v>12</v>
      </c>
      <c r="B21" s="111" t="s">
        <v>15</v>
      </c>
      <c r="C21" s="107">
        <v>1</v>
      </c>
      <c r="D21" s="113">
        <v>104000</v>
      </c>
      <c r="E21" s="103">
        <v>42</v>
      </c>
      <c r="F21" s="104">
        <v>2</v>
      </c>
      <c r="G21" s="100">
        <f>E21/F21</f>
        <v>21</v>
      </c>
      <c r="H21" s="100">
        <f>C21*G21*1400</f>
        <v>29400</v>
      </c>
      <c r="I21" s="100">
        <f>C21*D21+H21</f>
        <v>133400</v>
      </c>
    </row>
    <row r="22" spans="1:9" x14ac:dyDescent="0.3">
      <c r="A22" s="111">
        <v>13</v>
      </c>
      <c r="B22" s="111" t="s">
        <v>54</v>
      </c>
      <c r="C22" s="112">
        <v>1</v>
      </c>
      <c r="D22" s="113">
        <v>104000</v>
      </c>
      <c r="E22" s="103">
        <v>42</v>
      </c>
      <c r="F22" s="104">
        <v>2</v>
      </c>
      <c r="G22" s="100">
        <f>E22/F22</f>
        <v>21</v>
      </c>
      <c r="H22" s="100">
        <f>C22*G22*1400</f>
        <v>29400</v>
      </c>
      <c r="I22" s="100">
        <f>C22*D22+H22</f>
        <v>133400</v>
      </c>
    </row>
    <row r="23" spans="1:9" x14ac:dyDescent="0.3">
      <c r="A23" s="111">
        <v>14</v>
      </c>
      <c r="B23" s="111" t="s">
        <v>16</v>
      </c>
      <c r="C23" s="107">
        <v>0.5</v>
      </c>
      <c r="D23" s="113">
        <v>104000</v>
      </c>
      <c r="E23" s="109">
        <v>42</v>
      </c>
      <c r="F23" s="110">
        <v>2</v>
      </c>
      <c r="G23" s="100">
        <f>E23/F23</f>
        <v>21</v>
      </c>
      <c r="H23" s="100">
        <f>C23*G23*1400</f>
        <v>14700</v>
      </c>
      <c r="I23" s="100">
        <f>C23*D23+H23</f>
        <v>66700</v>
      </c>
    </row>
    <row r="24" spans="1:9" x14ac:dyDescent="0.3">
      <c r="A24" s="156" t="s">
        <v>17</v>
      </c>
      <c r="B24" s="156"/>
      <c r="C24" s="114">
        <f>SUM(C9:C17)+C19+C20+C21+C22+C23</f>
        <v>11.5</v>
      </c>
      <c r="D24" s="82">
        <f>SUM(D9:D17)+SUM(D19:D23)</f>
        <v>1534000</v>
      </c>
      <c r="E24" s="105"/>
      <c r="F24" s="105"/>
      <c r="G24" s="100"/>
      <c r="H24" s="100">
        <f>SUM(H9:H23)</f>
        <v>348100</v>
      </c>
      <c r="I24" s="100">
        <f>SUM(I9:I23)</f>
        <v>1622100</v>
      </c>
    </row>
    <row r="25" spans="1:9" x14ac:dyDescent="0.3">
      <c r="A25" s="17"/>
      <c r="B25" s="17"/>
      <c r="C25" s="17"/>
      <c r="D25" s="17"/>
      <c r="E25" s="17"/>
      <c r="F25" s="17"/>
    </row>
    <row r="26" spans="1:9" x14ac:dyDescent="0.3">
      <c r="A26" s="152" t="s">
        <v>59</v>
      </c>
      <c r="B26" s="153"/>
      <c r="C26" s="153"/>
      <c r="D26" s="153"/>
      <c r="E26" s="153"/>
      <c r="F26" s="153"/>
    </row>
    <row r="28" spans="1:9" x14ac:dyDescent="0.3">
      <c r="B28">
        <f>F24*12</f>
        <v>0</v>
      </c>
      <c r="I28">
        <f>SUM(I24*12)</f>
        <v>19465200</v>
      </c>
    </row>
  </sheetData>
  <mergeCells count="7">
    <mergeCell ref="B2:C2"/>
    <mergeCell ref="A26:F26"/>
    <mergeCell ref="B3:C3"/>
    <mergeCell ref="A5:F5"/>
    <mergeCell ref="A6:B6"/>
    <mergeCell ref="A18:F18"/>
    <mergeCell ref="A24:B24"/>
  </mergeCells>
  <pageMargins left="0.7" right="0.46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opLeftCell="A4" workbookViewId="0">
      <selection activeCell="I22" sqref="I22"/>
    </sheetView>
  </sheetViews>
  <sheetFormatPr defaultRowHeight="14.4" x14ac:dyDescent="0.3"/>
  <cols>
    <col min="1" max="1" width="3.88671875" bestFit="1" customWidth="1"/>
    <col min="2" max="2" width="26.5546875" bestFit="1" customWidth="1"/>
    <col min="3" max="3" width="12.33203125" customWidth="1"/>
    <col min="4" max="4" width="18.6640625" customWidth="1"/>
    <col min="5" max="5" width="10.109375" customWidth="1"/>
    <col min="6" max="6" width="7.5546875" customWidth="1"/>
  </cols>
  <sheetData>
    <row r="1" spans="1:9" x14ac:dyDescent="0.3">
      <c r="A1" s="15"/>
      <c r="B1" s="15"/>
      <c r="C1" s="15"/>
      <c r="D1" s="16" t="s">
        <v>76</v>
      </c>
      <c r="E1" s="15"/>
    </row>
    <row r="2" spans="1:9" x14ac:dyDescent="0.3">
      <c r="A2" s="15"/>
      <c r="B2" s="154" t="s">
        <v>0</v>
      </c>
      <c r="C2" s="154"/>
      <c r="D2" s="15"/>
    </row>
    <row r="3" spans="1:9" ht="45.75" customHeight="1" x14ac:dyDescent="0.3">
      <c r="A3" s="17"/>
      <c r="B3" s="154" t="s">
        <v>129</v>
      </c>
      <c r="C3" s="154"/>
      <c r="D3" s="15"/>
    </row>
    <row r="4" spans="1:9" ht="7.5" customHeight="1" x14ac:dyDescent="0.3">
      <c r="A4" s="17"/>
      <c r="B4" s="15"/>
      <c r="C4" s="18"/>
      <c r="D4" s="18"/>
      <c r="E4" s="18"/>
      <c r="F4" s="18"/>
    </row>
    <row r="5" spans="1:9" ht="30" customHeight="1" x14ac:dyDescent="0.3">
      <c r="A5" s="155" t="s">
        <v>39</v>
      </c>
      <c r="B5" s="155"/>
      <c r="C5" s="155"/>
      <c r="D5" s="155"/>
      <c r="E5" s="155"/>
      <c r="F5" s="155"/>
    </row>
    <row r="6" spans="1:9" ht="33" customHeight="1" x14ac:dyDescent="0.3">
      <c r="A6" s="155" t="s">
        <v>2</v>
      </c>
      <c r="B6" s="155"/>
      <c r="C6" s="4" t="s">
        <v>32</v>
      </c>
      <c r="D6" s="19"/>
      <c r="E6" s="19"/>
      <c r="F6" s="19"/>
    </row>
    <row r="7" spans="1:9" ht="82.8" x14ac:dyDescent="0.3">
      <c r="A7" s="36" t="s">
        <v>4</v>
      </c>
      <c r="B7" s="9" t="s">
        <v>5</v>
      </c>
      <c r="C7" s="10" t="s">
        <v>6</v>
      </c>
      <c r="D7" s="11" t="s">
        <v>100</v>
      </c>
      <c r="E7" s="11" t="s">
        <v>137</v>
      </c>
      <c r="F7" s="11" t="s">
        <v>138</v>
      </c>
      <c r="G7" s="11" t="s">
        <v>139</v>
      </c>
      <c r="H7" s="11" t="s">
        <v>7</v>
      </c>
      <c r="I7" s="10" t="s">
        <v>8</v>
      </c>
    </row>
    <row r="8" spans="1:9" x14ac:dyDescent="0.3">
      <c r="A8" s="8">
        <v>1</v>
      </c>
      <c r="B8" s="8">
        <v>2</v>
      </c>
      <c r="C8" s="8">
        <v>3</v>
      </c>
      <c r="D8" s="8">
        <v>4</v>
      </c>
      <c r="E8" s="12">
        <v>5</v>
      </c>
      <c r="F8" s="12">
        <v>6</v>
      </c>
      <c r="G8" s="12">
        <v>7</v>
      </c>
      <c r="H8" s="12">
        <v>8</v>
      </c>
      <c r="I8" s="27">
        <v>9</v>
      </c>
    </row>
    <row r="9" spans="1:9" x14ac:dyDescent="0.3">
      <c r="A9" s="8">
        <v>1</v>
      </c>
      <c r="B9" s="8" t="s">
        <v>9</v>
      </c>
      <c r="C9" s="29">
        <v>1</v>
      </c>
      <c r="D9" s="14">
        <v>160000</v>
      </c>
      <c r="E9" s="103">
        <v>31</v>
      </c>
      <c r="F9" s="104">
        <v>2</v>
      </c>
      <c r="G9" s="100">
        <f t="shared" ref="G9:G16" si="0">E9/F9</f>
        <v>15.5</v>
      </c>
      <c r="H9" s="100"/>
      <c r="I9" s="100">
        <f>C9*D9</f>
        <v>160000</v>
      </c>
    </row>
    <row r="10" spans="1:9" x14ac:dyDescent="0.3">
      <c r="A10" s="8">
        <v>2</v>
      </c>
      <c r="B10" s="8" t="s">
        <v>10</v>
      </c>
      <c r="C10" s="29">
        <v>0.5</v>
      </c>
      <c r="D10" s="14">
        <v>104000</v>
      </c>
      <c r="E10" s="103">
        <v>31</v>
      </c>
      <c r="F10" s="104">
        <v>2</v>
      </c>
      <c r="G10" s="100">
        <f t="shared" si="0"/>
        <v>15.5</v>
      </c>
      <c r="H10" s="100">
        <f t="shared" ref="H10:H16" si="1">C10*G10*1400</f>
        <v>10850</v>
      </c>
      <c r="I10" s="100">
        <f t="shared" ref="I10:I16" si="2">C10*D10+H10</f>
        <v>62850</v>
      </c>
    </row>
    <row r="11" spans="1:9" x14ac:dyDescent="0.3">
      <c r="A11" s="8">
        <v>3</v>
      </c>
      <c r="B11" s="8" t="s">
        <v>11</v>
      </c>
      <c r="C11" s="29">
        <v>2</v>
      </c>
      <c r="D11" s="13">
        <v>115000</v>
      </c>
      <c r="E11" s="103">
        <v>31</v>
      </c>
      <c r="F11" s="104">
        <v>2</v>
      </c>
      <c r="G11" s="100">
        <f t="shared" si="0"/>
        <v>15.5</v>
      </c>
      <c r="H11" s="100">
        <f t="shared" si="1"/>
        <v>43400</v>
      </c>
      <c r="I11" s="100">
        <f t="shared" si="2"/>
        <v>273400</v>
      </c>
    </row>
    <row r="12" spans="1:9" x14ac:dyDescent="0.3">
      <c r="A12" s="8">
        <v>4</v>
      </c>
      <c r="B12" s="8" t="s">
        <v>12</v>
      </c>
      <c r="C12" s="29">
        <v>2</v>
      </c>
      <c r="D12" s="14">
        <v>104000</v>
      </c>
      <c r="E12" s="103">
        <v>31</v>
      </c>
      <c r="F12" s="104">
        <v>2</v>
      </c>
      <c r="G12" s="100">
        <f t="shared" si="0"/>
        <v>15.5</v>
      </c>
      <c r="H12" s="100">
        <f t="shared" si="1"/>
        <v>43400</v>
      </c>
      <c r="I12" s="100">
        <f t="shared" si="2"/>
        <v>251400</v>
      </c>
    </row>
    <row r="13" spans="1:9" x14ac:dyDescent="0.3">
      <c r="A13" s="8">
        <v>5</v>
      </c>
      <c r="B13" s="8" t="s">
        <v>13</v>
      </c>
      <c r="C13" s="29">
        <v>0.5</v>
      </c>
      <c r="D13" s="14">
        <v>104000</v>
      </c>
      <c r="E13" s="103">
        <v>31</v>
      </c>
      <c r="F13" s="104">
        <v>2</v>
      </c>
      <c r="G13" s="100">
        <f t="shared" si="0"/>
        <v>15.5</v>
      </c>
      <c r="H13" s="100">
        <f t="shared" si="1"/>
        <v>10850</v>
      </c>
      <c r="I13" s="100">
        <f t="shared" si="2"/>
        <v>62850</v>
      </c>
    </row>
    <row r="14" spans="1:9" x14ac:dyDescent="0.3">
      <c r="A14" s="8">
        <v>6</v>
      </c>
      <c r="B14" s="8" t="s">
        <v>15</v>
      </c>
      <c r="C14" s="29">
        <v>1</v>
      </c>
      <c r="D14" s="14">
        <v>104000</v>
      </c>
      <c r="E14" s="103">
        <v>31</v>
      </c>
      <c r="F14" s="104">
        <v>2</v>
      </c>
      <c r="G14" s="100">
        <f t="shared" si="0"/>
        <v>15.5</v>
      </c>
      <c r="H14" s="100">
        <f t="shared" si="1"/>
        <v>21700</v>
      </c>
      <c r="I14" s="100">
        <f t="shared" si="2"/>
        <v>125700</v>
      </c>
    </row>
    <row r="15" spans="1:9" x14ac:dyDescent="0.3">
      <c r="A15" s="8">
        <v>7</v>
      </c>
      <c r="B15" s="8" t="s">
        <v>14</v>
      </c>
      <c r="C15" s="29">
        <v>1</v>
      </c>
      <c r="D15" s="14">
        <v>104000</v>
      </c>
      <c r="E15" s="103">
        <v>31</v>
      </c>
      <c r="F15" s="104">
        <v>2</v>
      </c>
      <c r="G15" s="100">
        <f t="shared" si="0"/>
        <v>15.5</v>
      </c>
      <c r="H15" s="100">
        <f t="shared" si="1"/>
        <v>21700</v>
      </c>
      <c r="I15" s="100">
        <f t="shared" si="2"/>
        <v>125700</v>
      </c>
    </row>
    <row r="16" spans="1:9" x14ac:dyDescent="0.3">
      <c r="A16" s="8">
        <v>8</v>
      </c>
      <c r="B16" s="8" t="s">
        <v>33</v>
      </c>
      <c r="C16" s="29">
        <v>0.5</v>
      </c>
      <c r="D16" s="14">
        <v>104000</v>
      </c>
      <c r="E16" s="103">
        <v>31</v>
      </c>
      <c r="F16" s="104">
        <v>2</v>
      </c>
      <c r="G16" s="100">
        <f t="shared" si="0"/>
        <v>15.5</v>
      </c>
      <c r="H16" s="100">
        <f t="shared" si="1"/>
        <v>10850</v>
      </c>
      <c r="I16" s="100">
        <f t="shared" si="2"/>
        <v>62850</v>
      </c>
    </row>
    <row r="17" spans="1:9" x14ac:dyDescent="0.3">
      <c r="A17" s="161" t="s">
        <v>17</v>
      </c>
      <c r="B17" s="162"/>
      <c r="C17" s="30">
        <v>8</v>
      </c>
      <c r="D17" s="1">
        <f>SUM(D9:D16)</f>
        <v>899000</v>
      </c>
      <c r="E17" s="105"/>
      <c r="F17" s="105"/>
      <c r="G17" s="100"/>
      <c r="H17" s="100">
        <f>SUM(H9:H16)</f>
        <v>162750</v>
      </c>
      <c r="I17" s="100">
        <f>SUM(I9:I16)</f>
        <v>1124750</v>
      </c>
    </row>
    <row r="18" spans="1:9" x14ac:dyDescent="0.3">
      <c r="A18" s="26"/>
      <c r="B18" s="26"/>
      <c r="C18" s="24"/>
      <c r="D18" s="25"/>
      <c r="E18" s="24"/>
      <c r="F18" s="25"/>
    </row>
    <row r="19" spans="1:9" x14ac:dyDescent="0.3">
      <c r="A19" s="152" t="s">
        <v>58</v>
      </c>
      <c r="B19" s="153"/>
      <c r="C19" s="153"/>
      <c r="D19" s="153"/>
      <c r="E19" s="153"/>
      <c r="F19" s="153"/>
    </row>
    <row r="21" spans="1:9" x14ac:dyDescent="0.3">
      <c r="I21">
        <f>SUM(I17*12)</f>
        <v>13497000</v>
      </c>
    </row>
    <row r="22" spans="1:9" x14ac:dyDescent="0.3">
      <c r="B22">
        <f>F17*12</f>
        <v>0</v>
      </c>
    </row>
  </sheetData>
  <mergeCells count="6">
    <mergeCell ref="A19:F19"/>
    <mergeCell ref="B2:C2"/>
    <mergeCell ref="B3:C3"/>
    <mergeCell ref="A5:F5"/>
    <mergeCell ref="A6:B6"/>
    <mergeCell ref="A17:B17"/>
  </mergeCells>
  <pageMargins left="0.7" right="0.2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A7" workbookViewId="0">
      <selection activeCell="I25" sqref="I25"/>
    </sheetView>
  </sheetViews>
  <sheetFormatPr defaultRowHeight="14.4" x14ac:dyDescent="0.3"/>
  <cols>
    <col min="1" max="1" width="3.5546875" bestFit="1" customWidth="1"/>
    <col min="2" max="2" width="27.44140625" customWidth="1"/>
    <col min="3" max="3" width="12.33203125" customWidth="1"/>
    <col min="4" max="4" width="15.6640625" customWidth="1"/>
    <col min="5" max="5" width="9.109375" customWidth="1"/>
    <col min="6" max="6" width="9.44140625" customWidth="1"/>
    <col min="8" max="8" width="9.5546875" customWidth="1"/>
    <col min="9" max="9" width="10.33203125" customWidth="1"/>
  </cols>
  <sheetData>
    <row r="1" spans="1:9" ht="27.6" x14ac:dyDescent="0.3">
      <c r="A1" s="15"/>
      <c r="B1" s="15"/>
      <c r="C1" s="15"/>
      <c r="D1" s="35" t="s">
        <v>118</v>
      </c>
      <c r="E1" s="15"/>
    </row>
    <row r="2" spans="1:9" x14ac:dyDescent="0.3">
      <c r="A2" s="15"/>
      <c r="B2" s="154" t="s">
        <v>0</v>
      </c>
      <c r="C2" s="154"/>
      <c r="D2" s="15"/>
    </row>
    <row r="3" spans="1:9" ht="47.25" customHeight="1" x14ac:dyDescent="0.3">
      <c r="A3" s="17"/>
      <c r="B3" s="154" t="s">
        <v>134</v>
      </c>
      <c r="C3" s="154"/>
      <c r="D3" s="15"/>
    </row>
    <row r="4" spans="1:9" ht="3.75" customHeight="1" x14ac:dyDescent="0.3">
      <c r="A4" s="17"/>
      <c r="B4" s="15"/>
      <c r="C4" s="18"/>
      <c r="D4" s="18"/>
      <c r="E4" s="18"/>
      <c r="F4" s="18"/>
    </row>
    <row r="5" spans="1:9" ht="30.75" customHeight="1" x14ac:dyDescent="0.3">
      <c r="A5" s="155" t="s">
        <v>110</v>
      </c>
      <c r="B5" s="155"/>
      <c r="C5" s="155"/>
      <c r="D5" s="155"/>
      <c r="E5" s="155"/>
      <c r="F5" s="155"/>
    </row>
    <row r="6" spans="1:9" ht="31.5" customHeight="1" x14ac:dyDescent="0.3">
      <c r="A6" s="155" t="s">
        <v>2</v>
      </c>
      <c r="B6" s="155"/>
      <c r="C6" s="19" t="s">
        <v>111</v>
      </c>
      <c r="D6" s="19"/>
      <c r="E6" s="19"/>
      <c r="F6" s="19"/>
    </row>
    <row r="7" spans="1:9" ht="82.8" x14ac:dyDescent="0.3">
      <c r="A7" s="36" t="s">
        <v>4</v>
      </c>
      <c r="B7" s="9" t="s">
        <v>5</v>
      </c>
      <c r="C7" s="10" t="s">
        <v>6</v>
      </c>
      <c r="D7" s="11" t="s">
        <v>100</v>
      </c>
      <c r="E7" s="11" t="s">
        <v>137</v>
      </c>
      <c r="F7" s="11" t="s">
        <v>138</v>
      </c>
      <c r="G7" s="11" t="s">
        <v>139</v>
      </c>
      <c r="H7" s="11" t="s">
        <v>7</v>
      </c>
      <c r="I7" s="10" t="s">
        <v>8</v>
      </c>
    </row>
    <row r="8" spans="1:9" x14ac:dyDescent="0.3">
      <c r="A8" s="8">
        <v>1</v>
      </c>
      <c r="B8" s="8">
        <v>2</v>
      </c>
      <c r="C8" s="8">
        <v>3</v>
      </c>
      <c r="D8" s="8">
        <v>4</v>
      </c>
      <c r="E8" s="12">
        <v>5</v>
      </c>
      <c r="F8" s="12">
        <v>6</v>
      </c>
      <c r="G8" s="12">
        <v>7</v>
      </c>
      <c r="H8" s="12">
        <v>8</v>
      </c>
      <c r="I8" s="27">
        <v>9</v>
      </c>
    </row>
    <row r="9" spans="1:9" x14ac:dyDescent="0.3">
      <c r="A9" s="8">
        <v>1</v>
      </c>
      <c r="B9" s="8" t="s">
        <v>9</v>
      </c>
      <c r="C9" s="42">
        <v>1</v>
      </c>
      <c r="D9" s="43">
        <v>160000</v>
      </c>
      <c r="E9" s="115">
        <v>119</v>
      </c>
      <c r="F9" s="104">
        <v>5</v>
      </c>
      <c r="G9" s="100">
        <f t="shared" ref="G9:G20" si="0">E9/F9</f>
        <v>23.8</v>
      </c>
      <c r="H9" s="100">
        <f>C9*G9*1400+F9*5000</f>
        <v>58320</v>
      </c>
      <c r="I9" s="100">
        <f t="shared" ref="I9:I20" si="1">C9*D9+H9</f>
        <v>218320</v>
      </c>
    </row>
    <row r="10" spans="1:9" ht="41.4" x14ac:dyDescent="0.3">
      <c r="A10" s="8">
        <v>2</v>
      </c>
      <c r="B10" s="12" t="s">
        <v>101</v>
      </c>
      <c r="C10" s="42">
        <v>1</v>
      </c>
      <c r="D10" s="44">
        <v>115000</v>
      </c>
      <c r="E10" s="115">
        <v>119</v>
      </c>
      <c r="F10" s="104">
        <v>5</v>
      </c>
      <c r="G10" s="100">
        <f t="shared" si="0"/>
        <v>23.8</v>
      </c>
      <c r="H10" s="100">
        <f t="shared" ref="H10:H20" si="2">C10*G10*1400</f>
        <v>33320</v>
      </c>
      <c r="I10" s="100">
        <f t="shared" si="1"/>
        <v>148320</v>
      </c>
    </row>
    <row r="11" spans="1:9" ht="27.6" x14ac:dyDescent="0.3">
      <c r="A11" s="8">
        <v>3</v>
      </c>
      <c r="B11" s="12" t="s">
        <v>102</v>
      </c>
      <c r="C11" s="45">
        <v>0.5</v>
      </c>
      <c r="D11" s="14">
        <v>104000</v>
      </c>
      <c r="E11" s="115">
        <v>119</v>
      </c>
      <c r="F11" s="104">
        <v>5</v>
      </c>
      <c r="G11" s="100">
        <f t="shared" si="0"/>
        <v>23.8</v>
      </c>
      <c r="H11" s="100">
        <f t="shared" si="2"/>
        <v>16660</v>
      </c>
      <c r="I11" s="100">
        <f t="shared" si="1"/>
        <v>68660</v>
      </c>
    </row>
    <row r="12" spans="1:9" x14ac:dyDescent="0.3">
      <c r="A12" s="8">
        <v>4</v>
      </c>
      <c r="B12" s="8" t="s">
        <v>10</v>
      </c>
      <c r="C12" s="42">
        <v>1</v>
      </c>
      <c r="D12" s="14">
        <v>104000</v>
      </c>
      <c r="E12" s="115">
        <v>119</v>
      </c>
      <c r="F12" s="104">
        <v>5</v>
      </c>
      <c r="G12" s="100">
        <f t="shared" si="0"/>
        <v>23.8</v>
      </c>
      <c r="H12" s="100">
        <f t="shared" si="2"/>
        <v>33320</v>
      </c>
      <c r="I12" s="100">
        <f t="shared" si="1"/>
        <v>137320</v>
      </c>
    </row>
    <row r="13" spans="1:9" x14ac:dyDescent="0.3">
      <c r="A13" s="8">
        <v>5</v>
      </c>
      <c r="B13" s="8" t="s">
        <v>11</v>
      </c>
      <c r="C13" s="42">
        <v>4</v>
      </c>
      <c r="D13" s="43">
        <v>115000</v>
      </c>
      <c r="E13" s="115">
        <v>119</v>
      </c>
      <c r="F13" s="104">
        <v>5</v>
      </c>
      <c r="G13" s="100">
        <f t="shared" si="0"/>
        <v>23.8</v>
      </c>
      <c r="H13" s="100">
        <f t="shared" si="2"/>
        <v>133280</v>
      </c>
      <c r="I13" s="100">
        <f t="shared" si="1"/>
        <v>593280</v>
      </c>
    </row>
    <row r="14" spans="1:9" x14ac:dyDescent="0.3">
      <c r="A14" s="8">
        <v>6</v>
      </c>
      <c r="B14" s="8" t="s">
        <v>12</v>
      </c>
      <c r="C14" s="42">
        <v>4</v>
      </c>
      <c r="D14" s="14">
        <v>104000</v>
      </c>
      <c r="E14" s="115">
        <v>119</v>
      </c>
      <c r="F14" s="104">
        <v>5</v>
      </c>
      <c r="G14" s="100">
        <f t="shared" si="0"/>
        <v>23.8</v>
      </c>
      <c r="H14" s="100">
        <f t="shared" si="2"/>
        <v>133280</v>
      </c>
      <c r="I14" s="100">
        <f t="shared" si="1"/>
        <v>549280</v>
      </c>
    </row>
    <row r="15" spans="1:9" x14ac:dyDescent="0.3">
      <c r="A15" s="8">
        <v>7</v>
      </c>
      <c r="B15" s="8" t="s">
        <v>15</v>
      </c>
      <c r="C15" s="42">
        <v>1.5</v>
      </c>
      <c r="D15" s="14">
        <v>104000</v>
      </c>
      <c r="E15" s="115">
        <v>119</v>
      </c>
      <c r="F15" s="104">
        <v>5</v>
      </c>
      <c r="G15" s="100">
        <f t="shared" si="0"/>
        <v>23.8</v>
      </c>
      <c r="H15" s="100">
        <f t="shared" si="2"/>
        <v>49980.000000000007</v>
      </c>
      <c r="I15" s="100">
        <f t="shared" si="1"/>
        <v>205980</v>
      </c>
    </row>
    <row r="16" spans="1:9" x14ac:dyDescent="0.3">
      <c r="A16" s="8">
        <v>8</v>
      </c>
      <c r="B16" s="8" t="s">
        <v>13</v>
      </c>
      <c r="C16" s="42">
        <v>1</v>
      </c>
      <c r="D16" s="14">
        <v>104000</v>
      </c>
      <c r="E16" s="115">
        <v>119</v>
      </c>
      <c r="F16" s="104">
        <v>5</v>
      </c>
      <c r="G16" s="100">
        <f t="shared" si="0"/>
        <v>23.8</v>
      </c>
      <c r="H16" s="100">
        <f t="shared" si="2"/>
        <v>33320</v>
      </c>
      <c r="I16" s="100">
        <f t="shared" si="1"/>
        <v>137320</v>
      </c>
    </row>
    <row r="17" spans="1:9" x14ac:dyDescent="0.3">
      <c r="A17" s="8">
        <v>9</v>
      </c>
      <c r="B17" s="8" t="s">
        <v>14</v>
      </c>
      <c r="C17" s="42">
        <v>2</v>
      </c>
      <c r="D17" s="14">
        <v>104000</v>
      </c>
      <c r="E17" s="115">
        <v>119</v>
      </c>
      <c r="F17" s="104">
        <v>5</v>
      </c>
      <c r="G17" s="100">
        <f t="shared" si="0"/>
        <v>23.8</v>
      </c>
      <c r="H17" s="100">
        <f t="shared" si="2"/>
        <v>66640</v>
      </c>
      <c r="I17" s="100">
        <f t="shared" si="1"/>
        <v>274640</v>
      </c>
    </row>
    <row r="18" spans="1:9" x14ac:dyDescent="0.3">
      <c r="A18" s="8">
        <v>10</v>
      </c>
      <c r="B18" s="8" t="s">
        <v>112</v>
      </c>
      <c r="C18" s="42">
        <v>1</v>
      </c>
      <c r="D18" s="14">
        <v>104000</v>
      </c>
      <c r="E18" s="115">
        <v>119</v>
      </c>
      <c r="F18" s="104">
        <v>5</v>
      </c>
      <c r="G18" s="100">
        <f t="shared" si="0"/>
        <v>23.8</v>
      </c>
      <c r="H18" s="100">
        <f t="shared" si="2"/>
        <v>33320</v>
      </c>
      <c r="I18" s="100">
        <f t="shared" si="1"/>
        <v>137320</v>
      </c>
    </row>
    <row r="19" spans="1:9" x14ac:dyDescent="0.3">
      <c r="A19" s="8">
        <v>11</v>
      </c>
      <c r="B19" s="8" t="s">
        <v>105</v>
      </c>
      <c r="C19" s="42">
        <v>1</v>
      </c>
      <c r="D19" s="14">
        <v>104000</v>
      </c>
      <c r="E19" s="115">
        <v>119</v>
      </c>
      <c r="F19" s="104">
        <v>5</v>
      </c>
      <c r="G19" s="100">
        <f t="shared" si="0"/>
        <v>23.8</v>
      </c>
      <c r="H19" s="100">
        <f t="shared" si="2"/>
        <v>33320</v>
      </c>
      <c r="I19" s="100">
        <f t="shared" si="1"/>
        <v>137320</v>
      </c>
    </row>
    <row r="20" spans="1:9" x14ac:dyDescent="0.3">
      <c r="A20" s="8">
        <v>12</v>
      </c>
      <c r="B20" s="8" t="s">
        <v>113</v>
      </c>
      <c r="C20" s="42">
        <v>1.5</v>
      </c>
      <c r="D20" s="14">
        <v>104000</v>
      </c>
      <c r="E20" s="115">
        <v>119</v>
      </c>
      <c r="F20" s="104">
        <v>5</v>
      </c>
      <c r="G20" s="100">
        <f t="shared" si="0"/>
        <v>23.8</v>
      </c>
      <c r="H20" s="100">
        <f t="shared" si="2"/>
        <v>49980.000000000007</v>
      </c>
      <c r="I20" s="100">
        <f t="shared" si="1"/>
        <v>205980</v>
      </c>
    </row>
    <row r="21" spans="1:9" x14ac:dyDescent="0.3">
      <c r="A21" s="163" t="s">
        <v>17</v>
      </c>
      <c r="B21" s="164"/>
      <c r="C21" s="46">
        <f>SUM(C9:C20)</f>
        <v>19.5</v>
      </c>
      <c r="D21" s="40">
        <f>SUM(D9:D20)</f>
        <v>1326000</v>
      </c>
      <c r="E21" s="116"/>
      <c r="F21" s="116"/>
      <c r="G21" s="100"/>
      <c r="H21" s="100">
        <f>SUM(H9:H20)</f>
        <v>674740</v>
      </c>
      <c r="I21" s="100">
        <f>SUM(I9:I20)</f>
        <v>2813740</v>
      </c>
    </row>
    <row r="22" spans="1:9" x14ac:dyDescent="0.3">
      <c r="A22" s="17"/>
      <c r="B22" s="17"/>
      <c r="C22" s="17"/>
      <c r="D22" s="17"/>
      <c r="E22" s="17"/>
      <c r="F22" s="17"/>
    </row>
    <row r="23" spans="1:9" x14ac:dyDescent="0.3">
      <c r="A23" s="152" t="s">
        <v>114</v>
      </c>
      <c r="B23" s="153"/>
      <c r="C23" s="153"/>
      <c r="D23" s="153"/>
      <c r="E23" s="153"/>
      <c r="F23" s="153"/>
    </row>
    <row r="24" spans="1:9" x14ac:dyDescent="0.3">
      <c r="I24">
        <f>SUM(I21*12)</f>
        <v>33764880</v>
      </c>
    </row>
    <row r="25" spans="1:9" x14ac:dyDescent="0.3">
      <c r="B25">
        <f>F21*12</f>
        <v>0</v>
      </c>
    </row>
  </sheetData>
  <mergeCells count="6">
    <mergeCell ref="A23:F23"/>
    <mergeCell ref="B2:C2"/>
    <mergeCell ref="B3:C3"/>
    <mergeCell ref="A5:F5"/>
    <mergeCell ref="A6:B6"/>
    <mergeCell ref="A21:B21"/>
  </mergeCells>
  <pageMargins left="0.65" right="0.38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8" workbookViewId="0">
      <selection activeCell="J29" sqref="J29"/>
    </sheetView>
  </sheetViews>
  <sheetFormatPr defaultRowHeight="14.4" x14ac:dyDescent="0.3"/>
  <cols>
    <col min="1" max="1" width="4.109375" bestFit="1" customWidth="1"/>
    <col min="2" max="2" width="26.44140625" customWidth="1"/>
    <col min="3" max="3" width="7.88671875" customWidth="1"/>
    <col min="4" max="4" width="15.109375" customWidth="1"/>
    <col min="5" max="5" width="15.33203125" hidden="1" customWidth="1"/>
    <col min="6" max="6" width="10.44140625" customWidth="1"/>
    <col min="7" max="7" width="11.109375" customWidth="1"/>
    <col min="8" max="8" width="11.33203125" customWidth="1"/>
    <col min="9" max="9" width="11.5546875" customWidth="1"/>
    <col min="10" max="10" width="17.5546875" customWidth="1"/>
    <col min="14" max="14" width="11.5546875" bestFit="1" customWidth="1"/>
  </cols>
  <sheetData>
    <row r="1" spans="1:10" x14ac:dyDescent="0.3">
      <c r="J1" s="72" t="s">
        <v>119</v>
      </c>
    </row>
    <row r="2" spans="1:10" x14ac:dyDescent="0.3">
      <c r="A2" s="165" t="s">
        <v>143</v>
      </c>
      <c r="B2" s="165"/>
      <c r="C2" s="165"/>
      <c r="D2" s="165"/>
      <c r="E2" s="165"/>
      <c r="F2" s="165"/>
      <c r="G2" s="165"/>
      <c r="H2" s="165"/>
      <c r="I2" s="165"/>
    </row>
    <row r="3" spans="1:10" ht="33" customHeight="1" x14ac:dyDescent="0.3">
      <c r="A3" s="72"/>
      <c r="B3" s="72"/>
      <c r="C3" s="72"/>
      <c r="D3" s="166" t="s">
        <v>132</v>
      </c>
      <c r="E3" s="166"/>
      <c r="F3" s="166"/>
      <c r="G3" s="166"/>
      <c r="H3" s="166"/>
      <c r="I3" s="166"/>
      <c r="J3" s="166"/>
    </row>
    <row r="4" spans="1:10" ht="4.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</row>
    <row r="5" spans="1:10" ht="33" customHeight="1" x14ac:dyDescent="0.3">
      <c r="A5" s="155" t="s">
        <v>98</v>
      </c>
      <c r="B5" s="155"/>
      <c r="C5" s="155"/>
      <c r="D5" s="155"/>
      <c r="E5" s="155"/>
      <c r="F5" s="155"/>
      <c r="G5" s="155"/>
      <c r="H5" s="155"/>
      <c r="I5" s="155"/>
      <c r="J5" s="155"/>
    </row>
    <row r="6" spans="1:10" ht="32.25" customHeight="1" x14ac:dyDescent="0.3">
      <c r="A6" s="155" t="s">
        <v>2</v>
      </c>
      <c r="B6" s="155"/>
      <c r="C6" s="4" t="s">
        <v>99</v>
      </c>
      <c r="D6" s="4"/>
      <c r="E6" s="4"/>
      <c r="F6" s="70"/>
      <c r="G6" s="70"/>
      <c r="H6" s="70"/>
      <c r="I6" s="4"/>
      <c r="J6" s="17"/>
    </row>
    <row r="7" spans="1:10" ht="69" x14ac:dyDescent="0.3">
      <c r="A7" s="36" t="s">
        <v>4</v>
      </c>
      <c r="B7" s="9" t="s">
        <v>5</v>
      </c>
      <c r="C7" s="10" t="s">
        <v>6</v>
      </c>
      <c r="D7" s="11" t="s">
        <v>100</v>
      </c>
      <c r="E7" s="11"/>
      <c r="F7" s="11" t="s">
        <v>137</v>
      </c>
      <c r="G7" s="11" t="s">
        <v>138</v>
      </c>
      <c r="H7" s="11" t="s">
        <v>139</v>
      </c>
      <c r="I7" s="11" t="s">
        <v>7</v>
      </c>
      <c r="J7" s="10" t="s">
        <v>8</v>
      </c>
    </row>
    <row r="8" spans="1:10" x14ac:dyDescent="0.3">
      <c r="A8" s="8">
        <v>1</v>
      </c>
      <c r="B8" s="8">
        <v>2</v>
      </c>
      <c r="C8" s="8">
        <v>3</v>
      </c>
      <c r="D8" s="8">
        <v>4</v>
      </c>
      <c r="E8" s="12"/>
      <c r="F8" s="12">
        <v>5</v>
      </c>
      <c r="G8" s="12">
        <v>6</v>
      </c>
      <c r="H8" s="12">
        <v>7</v>
      </c>
      <c r="I8" s="12">
        <v>8</v>
      </c>
      <c r="J8" s="27">
        <v>9</v>
      </c>
    </row>
    <row r="9" spans="1:10" x14ac:dyDescent="0.3">
      <c r="A9" s="8">
        <v>1</v>
      </c>
      <c r="B9" s="68" t="s">
        <v>9</v>
      </c>
      <c r="C9" s="67">
        <v>1</v>
      </c>
      <c r="D9" s="84">
        <v>160000</v>
      </c>
      <c r="E9" s="117">
        <v>205000</v>
      </c>
      <c r="F9" s="118">
        <v>222</v>
      </c>
      <c r="G9" s="118">
        <v>9</v>
      </c>
      <c r="H9" s="119">
        <v>25</v>
      </c>
      <c r="I9" s="118">
        <f>H9*1400+G9*7000</f>
        <v>98000</v>
      </c>
      <c r="J9" s="120">
        <f>C9*D9+I9</f>
        <v>258000</v>
      </c>
    </row>
    <row r="10" spans="1:10" ht="41.4" x14ac:dyDescent="0.3">
      <c r="A10" s="8">
        <v>2</v>
      </c>
      <c r="B10" s="12" t="s">
        <v>101</v>
      </c>
      <c r="C10" s="37">
        <v>1</v>
      </c>
      <c r="D10" s="121">
        <v>115000</v>
      </c>
      <c r="E10" s="117">
        <v>115000</v>
      </c>
      <c r="F10" s="118">
        <v>222</v>
      </c>
      <c r="G10" s="118">
        <v>9</v>
      </c>
      <c r="H10" s="119">
        <v>25</v>
      </c>
      <c r="I10" s="122">
        <f t="shared" ref="I10:I24" si="0">H10*1400</f>
        <v>35000</v>
      </c>
      <c r="J10" s="123">
        <f>C10*D10+I10</f>
        <v>150000</v>
      </c>
    </row>
    <row r="11" spans="1:10" x14ac:dyDescent="0.3">
      <c r="A11" s="8">
        <v>3</v>
      </c>
      <c r="B11" s="8" t="s">
        <v>10</v>
      </c>
      <c r="C11" s="37">
        <v>1</v>
      </c>
      <c r="D11" s="84">
        <v>104000</v>
      </c>
      <c r="E11" s="117">
        <v>104000</v>
      </c>
      <c r="F11" s="118">
        <v>222</v>
      </c>
      <c r="G11" s="118">
        <v>9</v>
      </c>
      <c r="H11" s="119">
        <v>25</v>
      </c>
      <c r="I11" s="118">
        <f t="shared" si="0"/>
        <v>35000</v>
      </c>
      <c r="J11" s="123">
        <f>C11*D11+I11</f>
        <v>139000</v>
      </c>
    </row>
    <row r="12" spans="1:10" x14ac:dyDescent="0.3">
      <c r="A12" s="8">
        <v>4</v>
      </c>
      <c r="B12" s="8" t="s">
        <v>15</v>
      </c>
      <c r="C12" s="37">
        <v>1</v>
      </c>
      <c r="D12" s="84">
        <v>104000</v>
      </c>
      <c r="E12" s="117">
        <v>104000</v>
      </c>
      <c r="F12" s="118">
        <v>222</v>
      </c>
      <c r="G12" s="118">
        <v>9</v>
      </c>
      <c r="H12" s="119">
        <v>25</v>
      </c>
      <c r="I12" s="118">
        <f t="shared" si="0"/>
        <v>35000</v>
      </c>
      <c r="J12" s="123">
        <f>C12*D12+I12</f>
        <v>139000</v>
      </c>
    </row>
    <row r="13" spans="1:10" x14ac:dyDescent="0.3">
      <c r="A13" s="8">
        <v>5</v>
      </c>
      <c r="B13" s="12" t="s">
        <v>11</v>
      </c>
      <c r="C13" s="37">
        <v>9</v>
      </c>
      <c r="D13" s="84">
        <v>115000</v>
      </c>
      <c r="E13" s="117">
        <v>1035000</v>
      </c>
      <c r="F13" s="118">
        <v>222</v>
      </c>
      <c r="G13" s="118">
        <v>9</v>
      </c>
      <c r="H13" s="119">
        <v>25</v>
      </c>
      <c r="I13" s="118">
        <f t="shared" si="0"/>
        <v>35000</v>
      </c>
      <c r="J13" s="123">
        <f t="shared" ref="J13:J24" si="1">C13*D13+C13*I13</f>
        <v>1350000</v>
      </c>
    </row>
    <row r="14" spans="1:10" x14ac:dyDescent="0.3">
      <c r="A14" s="8">
        <v>6</v>
      </c>
      <c r="B14" s="8" t="s">
        <v>13</v>
      </c>
      <c r="C14" s="37">
        <v>2</v>
      </c>
      <c r="D14" s="84">
        <v>104000</v>
      </c>
      <c r="E14" s="117">
        <f>C14*D14</f>
        <v>208000</v>
      </c>
      <c r="F14" s="118">
        <v>222</v>
      </c>
      <c r="G14" s="118">
        <v>9</v>
      </c>
      <c r="H14" s="119">
        <v>25</v>
      </c>
      <c r="I14" s="118">
        <f t="shared" si="0"/>
        <v>35000</v>
      </c>
      <c r="J14" s="123">
        <f t="shared" si="1"/>
        <v>278000</v>
      </c>
    </row>
    <row r="15" spans="1:10" ht="27.6" x14ac:dyDescent="0.3">
      <c r="A15" s="8">
        <v>7</v>
      </c>
      <c r="B15" s="12" t="s">
        <v>102</v>
      </c>
      <c r="C15" s="37">
        <v>1</v>
      </c>
      <c r="D15" s="84">
        <v>104000</v>
      </c>
      <c r="E15" s="117">
        <f t="shared" ref="E15:E24" si="2">C15*D15</f>
        <v>104000</v>
      </c>
      <c r="F15" s="118">
        <v>222</v>
      </c>
      <c r="G15" s="118">
        <v>9</v>
      </c>
      <c r="H15" s="119">
        <v>25</v>
      </c>
      <c r="I15" s="118">
        <f t="shared" si="0"/>
        <v>35000</v>
      </c>
      <c r="J15" s="123">
        <f t="shared" si="1"/>
        <v>139000</v>
      </c>
    </row>
    <row r="16" spans="1:10" x14ac:dyDescent="0.3">
      <c r="A16" s="8">
        <v>8</v>
      </c>
      <c r="B16" s="8" t="s">
        <v>14</v>
      </c>
      <c r="C16" s="37">
        <v>1</v>
      </c>
      <c r="D16" s="84">
        <v>104000</v>
      </c>
      <c r="E16" s="117">
        <f t="shared" si="2"/>
        <v>104000</v>
      </c>
      <c r="F16" s="118">
        <v>222</v>
      </c>
      <c r="G16" s="118">
        <v>9</v>
      </c>
      <c r="H16" s="119">
        <v>25</v>
      </c>
      <c r="I16" s="118">
        <f t="shared" si="0"/>
        <v>35000</v>
      </c>
      <c r="J16" s="123">
        <f t="shared" si="1"/>
        <v>139000</v>
      </c>
    </row>
    <row r="17" spans="1:14" x14ac:dyDescent="0.3">
      <c r="A17" s="8">
        <v>9</v>
      </c>
      <c r="B17" s="12" t="s">
        <v>103</v>
      </c>
      <c r="C17" s="37">
        <v>3</v>
      </c>
      <c r="D17" s="84">
        <v>104000</v>
      </c>
      <c r="E17" s="117">
        <f t="shared" si="2"/>
        <v>312000</v>
      </c>
      <c r="F17" s="118">
        <v>222</v>
      </c>
      <c r="G17" s="118">
        <v>9</v>
      </c>
      <c r="H17" s="119">
        <v>25</v>
      </c>
      <c r="I17" s="118">
        <f t="shared" si="0"/>
        <v>35000</v>
      </c>
      <c r="J17" s="123">
        <f t="shared" si="1"/>
        <v>417000</v>
      </c>
    </row>
    <row r="18" spans="1:14" x14ac:dyDescent="0.3">
      <c r="A18" s="8">
        <v>10</v>
      </c>
      <c r="B18" s="12" t="s">
        <v>12</v>
      </c>
      <c r="C18" s="37">
        <v>9</v>
      </c>
      <c r="D18" s="84">
        <v>104000</v>
      </c>
      <c r="E18" s="117">
        <f t="shared" si="2"/>
        <v>936000</v>
      </c>
      <c r="F18" s="118">
        <v>222</v>
      </c>
      <c r="G18" s="118">
        <v>9</v>
      </c>
      <c r="H18" s="119">
        <v>25</v>
      </c>
      <c r="I18" s="118">
        <f t="shared" si="0"/>
        <v>35000</v>
      </c>
      <c r="J18" s="123">
        <f t="shared" si="1"/>
        <v>1251000</v>
      </c>
    </row>
    <row r="19" spans="1:14" x14ac:dyDescent="0.3">
      <c r="A19" s="8">
        <v>11</v>
      </c>
      <c r="B19" s="12" t="s">
        <v>104</v>
      </c>
      <c r="C19" s="38">
        <v>0.5</v>
      </c>
      <c r="D19" s="84">
        <v>104000</v>
      </c>
      <c r="E19" s="117">
        <f t="shared" si="2"/>
        <v>52000</v>
      </c>
      <c r="F19" s="118">
        <v>222</v>
      </c>
      <c r="G19" s="118">
        <v>9</v>
      </c>
      <c r="H19" s="119">
        <v>25</v>
      </c>
      <c r="I19" s="118">
        <f t="shared" si="0"/>
        <v>35000</v>
      </c>
      <c r="J19" s="123">
        <f t="shared" si="1"/>
        <v>69500</v>
      </c>
    </row>
    <row r="20" spans="1:14" x14ac:dyDescent="0.3">
      <c r="A20" s="8">
        <v>12</v>
      </c>
      <c r="B20" s="8" t="s">
        <v>105</v>
      </c>
      <c r="C20" s="37">
        <v>1</v>
      </c>
      <c r="D20" s="84">
        <v>104000</v>
      </c>
      <c r="E20" s="117">
        <f t="shared" si="2"/>
        <v>104000</v>
      </c>
      <c r="F20" s="118">
        <v>222</v>
      </c>
      <c r="G20" s="118">
        <v>9</v>
      </c>
      <c r="H20" s="119">
        <v>25</v>
      </c>
      <c r="I20" s="118">
        <f t="shared" si="0"/>
        <v>35000</v>
      </c>
      <c r="J20" s="123">
        <f t="shared" si="1"/>
        <v>139000</v>
      </c>
    </row>
    <row r="21" spans="1:14" x14ac:dyDescent="0.3">
      <c r="A21" s="8">
        <v>13</v>
      </c>
      <c r="B21" s="8" t="s">
        <v>33</v>
      </c>
      <c r="C21" s="37">
        <v>1</v>
      </c>
      <c r="D21" s="84">
        <v>104000</v>
      </c>
      <c r="E21" s="117">
        <f t="shared" si="2"/>
        <v>104000</v>
      </c>
      <c r="F21" s="118">
        <v>222</v>
      </c>
      <c r="G21" s="118">
        <v>9</v>
      </c>
      <c r="H21" s="119">
        <v>25</v>
      </c>
      <c r="I21" s="118">
        <f t="shared" si="0"/>
        <v>35000</v>
      </c>
      <c r="J21" s="123">
        <f t="shared" si="1"/>
        <v>139000</v>
      </c>
    </row>
    <row r="22" spans="1:14" x14ac:dyDescent="0.3">
      <c r="A22" s="8">
        <v>14</v>
      </c>
      <c r="B22" s="8" t="s">
        <v>106</v>
      </c>
      <c r="C22" s="37">
        <v>1</v>
      </c>
      <c r="D22" s="84">
        <v>104000</v>
      </c>
      <c r="E22" s="117">
        <f t="shared" si="2"/>
        <v>104000</v>
      </c>
      <c r="F22" s="118">
        <v>222</v>
      </c>
      <c r="G22" s="118">
        <v>9</v>
      </c>
      <c r="H22" s="119">
        <v>25</v>
      </c>
      <c r="I22" s="118">
        <f t="shared" si="0"/>
        <v>35000</v>
      </c>
      <c r="J22" s="123">
        <f t="shared" si="1"/>
        <v>139000</v>
      </c>
    </row>
    <row r="23" spans="1:14" x14ac:dyDescent="0.3">
      <c r="A23" s="8">
        <v>15</v>
      </c>
      <c r="B23" s="8" t="s">
        <v>107</v>
      </c>
      <c r="C23" s="37">
        <v>1</v>
      </c>
      <c r="D23" s="84">
        <v>115000</v>
      </c>
      <c r="E23" s="117">
        <f t="shared" si="2"/>
        <v>115000</v>
      </c>
      <c r="F23" s="118">
        <v>222</v>
      </c>
      <c r="G23" s="118">
        <v>9</v>
      </c>
      <c r="H23" s="119">
        <v>25</v>
      </c>
      <c r="I23" s="118">
        <f t="shared" si="0"/>
        <v>35000</v>
      </c>
      <c r="J23" s="123">
        <f t="shared" si="1"/>
        <v>150000</v>
      </c>
    </row>
    <row r="24" spans="1:14" x14ac:dyDescent="0.3">
      <c r="A24" s="8">
        <v>16</v>
      </c>
      <c r="B24" s="8" t="s">
        <v>108</v>
      </c>
      <c r="C24" s="37">
        <v>2</v>
      </c>
      <c r="D24" s="84">
        <v>104000</v>
      </c>
      <c r="E24" s="117">
        <f t="shared" si="2"/>
        <v>208000</v>
      </c>
      <c r="F24" s="118">
        <v>222</v>
      </c>
      <c r="G24" s="118">
        <v>9</v>
      </c>
      <c r="H24" s="119">
        <v>25</v>
      </c>
      <c r="I24" s="118">
        <f t="shared" si="0"/>
        <v>35000</v>
      </c>
      <c r="J24" s="123">
        <f t="shared" si="1"/>
        <v>278000</v>
      </c>
    </row>
    <row r="25" spans="1:14" x14ac:dyDescent="0.3">
      <c r="A25" s="163" t="s">
        <v>17</v>
      </c>
      <c r="B25" s="164"/>
      <c r="C25" s="39">
        <f>SUM(C9:C24)</f>
        <v>35.5</v>
      </c>
      <c r="D25" s="124">
        <f>SUM(D9:D24)</f>
        <v>1753000</v>
      </c>
      <c r="E25" s="125">
        <f>SUM(E9:E24)</f>
        <v>3914000</v>
      </c>
      <c r="F25" s="126"/>
      <c r="G25" s="126"/>
      <c r="H25" s="127"/>
      <c r="I25" s="126">
        <v>0</v>
      </c>
      <c r="J25" s="124">
        <f>SUM(J9:J24)</f>
        <v>5174500</v>
      </c>
      <c r="N25" s="41"/>
    </row>
    <row r="26" spans="1:14" x14ac:dyDescent="0.3">
      <c r="A26" s="17"/>
      <c r="B26" s="17"/>
      <c r="C26" s="17"/>
      <c r="D26" s="17"/>
      <c r="E26" s="17"/>
      <c r="F26" s="17"/>
      <c r="G26" s="17"/>
      <c r="H26" s="17"/>
      <c r="I26" s="17"/>
      <c r="J26" s="17"/>
    </row>
    <row r="27" spans="1:14" x14ac:dyDescent="0.3">
      <c r="A27" s="152" t="s">
        <v>109</v>
      </c>
      <c r="B27" s="153"/>
      <c r="C27" s="153"/>
      <c r="D27" s="153"/>
      <c r="E27" s="153"/>
      <c r="F27" s="153"/>
      <c r="G27" s="153"/>
      <c r="H27" s="153"/>
      <c r="I27" s="153"/>
      <c r="J27" s="153"/>
    </row>
    <row r="28" spans="1:14" x14ac:dyDescent="0.3">
      <c r="J28" s="41">
        <f>SUM(J25*12)</f>
        <v>62094000</v>
      </c>
    </row>
    <row r="29" spans="1:14" x14ac:dyDescent="0.3">
      <c r="B29">
        <f>J25*12</f>
        <v>62094000</v>
      </c>
    </row>
  </sheetData>
  <mergeCells count="6">
    <mergeCell ref="A27:J27"/>
    <mergeCell ref="A2:I2"/>
    <mergeCell ref="D3:J3"/>
    <mergeCell ref="A5:J5"/>
    <mergeCell ref="A6:B6"/>
    <mergeCell ref="A25:B25"/>
  </mergeCells>
  <pageMargins left="0.42" right="0.26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7" workbookViewId="0">
      <selection activeCell="I26" sqref="I26"/>
    </sheetView>
  </sheetViews>
  <sheetFormatPr defaultRowHeight="14.4" x14ac:dyDescent="0.3"/>
  <cols>
    <col min="1" max="1" width="3.88671875" bestFit="1" customWidth="1"/>
    <col min="2" max="2" width="31.33203125" customWidth="1"/>
    <col min="3" max="3" width="11.44140625" customWidth="1"/>
    <col min="4" max="4" width="18.44140625" customWidth="1"/>
    <col min="5" max="5" width="9.33203125" bestFit="1" customWidth="1"/>
    <col min="6" max="6" width="8" customWidth="1"/>
    <col min="8" max="8" width="11" customWidth="1"/>
    <col min="9" max="9" width="14.88671875" customWidth="1"/>
  </cols>
  <sheetData>
    <row r="1" spans="1:12" x14ac:dyDescent="0.3">
      <c r="A1" s="47"/>
      <c r="B1" s="47"/>
      <c r="C1" s="47"/>
      <c r="D1" s="48" t="s">
        <v>117</v>
      </c>
      <c r="E1" s="47"/>
    </row>
    <row r="2" spans="1:12" s="87" customFormat="1" ht="15" customHeight="1" x14ac:dyDescent="0.3">
      <c r="A2" s="97"/>
      <c r="B2" s="98"/>
      <c r="C2" s="165" t="s">
        <v>144</v>
      </c>
      <c r="D2" s="165"/>
      <c r="E2" s="165"/>
      <c r="F2" s="165"/>
      <c r="G2" s="165"/>
      <c r="H2" s="165"/>
      <c r="I2" s="165"/>
      <c r="J2" s="165"/>
      <c r="K2" s="165"/>
      <c r="L2"/>
    </row>
    <row r="3" spans="1:12" ht="30.75" customHeight="1" x14ac:dyDescent="0.3">
      <c r="A3" s="49"/>
      <c r="B3" s="128" t="s">
        <v>132</v>
      </c>
      <c r="C3" s="128"/>
      <c r="D3" s="128"/>
      <c r="E3" s="128"/>
      <c r="F3" s="128"/>
      <c r="G3" s="128"/>
      <c r="H3" s="128"/>
    </row>
    <row r="4" spans="1:12" ht="6.75" customHeight="1" x14ac:dyDescent="0.3">
      <c r="A4" s="49"/>
      <c r="B4" s="47"/>
      <c r="C4" s="50"/>
      <c r="D4" s="50"/>
      <c r="E4" s="50"/>
      <c r="F4" s="50"/>
    </row>
    <row r="5" spans="1:12" ht="33" customHeight="1" x14ac:dyDescent="0.3">
      <c r="A5" s="168" t="s">
        <v>115</v>
      </c>
      <c r="B5" s="168"/>
      <c r="C5" s="168"/>
      <c r="D5" s="168"/>
      <c r="E5" s="168"/>
      <c r="F5" s="168"/>
    </row>
    <row r="6" spans="1:12" ht="30.75" customHeight="1" x14ac:dyDescent="0.3">
      <c r="A6" s="168" t="s">
        <v>2</v>
      </c>
      <c r="B6" s="168"/>
      <c r="C6" s="51" t="s">
        <v>116</v>
      </c>
      <c r="D6" s="52"/>
      <c r="E6" s="52"/>
      <c r="F6" s="52"/>
    </row>
    <row r="7" spans="1:12" ht="82.8" x14ac:dyDescent="0.3">
      <c r="A7" s="36" t="s">
        <v>4</v>
      </c>
      <c r="B7" s="9" t="s">
        <v>5</v>
      </c>
      <c r="C7" s="10" t="s">
        <v>6</v>
      </c>
      <c r="D7" s="11" t="s">
        <v>100</v>
      </c>
      <c r="E7" s="11" t="s">
        <v>137</v>
      </c>
      <c r="F7" s="11" t="s">
        <v>138</v>
      </c>
      <c r="G7" s="11" t="s">
        <v>139</v>
      </c>
      <c r="H7" s="11" t="s">
        <v>7</v>
      </c>
      <c r="I7" s="10" t="s">
        <v>8</v>
      </c>
    </row>
    <row r="8" spans="1:12" x14ac:dyDescent="0.3">
      <c r="A8" s="8">
        <v>1</v>
      </c>
      <c r="B8" s="8">
        <v>2</v>
      </c>
      <c r="C8" s="8">
        <v>3</v>
      </c>
      <c r="D8" s="8">
        <v>4</v>
      </c>
      <c r="E8" s="12">
        <v>5</v>
      </c>
      <c r="F8" s="12">
        <v>6</v>
      </c>
      <c r="G8" s="12">
        <v>7</v>
      </c>
      <c r="H8" s="12">
        <v>8</v>
      </c>
      <c r="I8" s="27">
        <v>9</v>
      </c>
    </row>
    <row r="9" spans="1:12" x14ac:dyDescent="0.3">
      <c r="A9" s="53">
        <v>1</v>
      </c>
      <c r="B9" s="69" t="s">
        <v>9</v>
      </c>
      <c r="C9" s="55">
        <v>1</v>
      </c>
      <c r="D9" s="56">
        <v>160000</v>
      </c>
      <c r="E9" s="93">
        <v>97</v>
      </c>
      <c r="F9" s="94">
        <v>4</v>
      </c>
      <c r="G9" s="91">
        <v>25</v>
      </c>
      <c r="H9" s="92">
        <f>G9*1400+F9*5000</f>
        <v>55000</v>
      </c>
      <c r="I9" s="100">
        <f t="shared" ref="I9:I20" si="0">C9*D9+H9</f>
        <v>215000</v>
      </c>
    </row>
    <row r="10" spans="1:12" ht="27.6" x14ac:dyDescent="0.3">
      <c r="A10" s="53">
        <v>2</v>
      </c>
      <c r="B10" s="54" t="s">
        <v>101</v>
      </c>
      <c r="C10" s="57">
        <v>1</v>
      </c>
      <c r="D10" s="58">
        <v>115000</v>
      </c>
      <c r="E10" s="93">
        <v>97</v>
      </c>
      <c r="F10" s="99">
        <v>4</v>
      </c>
      <c r="G10" s="91">
        <v>25</v>
      </c>
      <c r="H10" s="91">
        <f t="shared" ref="H10:H20" si="1">C10*G10*1400</f>
        <v>35000</v>
      </c>
      <c r="I10" s="100">
        <f t="shared" si="0"/>
        <v>150000</v>
      </c>
    </row>
    <row r="11" spans="1:12" x14ac:dyDescent="0.3">
      <c r="A11" s="53">
        <v>3</v>
      </c>
      <c r="B11" s="53" t="s">
        <v>10</v>
      </c>
      <c r="C11" s="55">
        <v>1</v>
      </c>
      <c r="D11" s="59">
        <v>104000</v>
      </c>
      <c r="E11" s="93">
        <v>97</v>
      </c>
      <c r="F11" s="94">
        <v>4</v>
      </c>
      <c r="G11" s="91">
        <v>25</v>
      </c>
      <c r="H11" s="91">
        <f t="shared" si="1"/>
        <v>35000</v>
      </c>
      <c r="I11" s="100">
        <f t="shared" si="0"/>
        <v>139000</v>
      </c>
    </row>
    <row r="12" spans="1:12" x14ac:dyDescent="0.3">
      <c r="A12" s="53">
        <v>4</v>
      </c>
      <c r="B12" s="53" t="s">
        <v>11</v>
      </c>
      <c r="C12" s="55">
        <v>4</v>
      </c>
      <c r="D12" s="56">
        <v>115000</v>
      </c>
      <c r="E12" s="93">
        <v>97</v>
      </c>
      <c r="F12" s="94">
        <v>4</v>
      </c>
      <c r="G12" s="91">
        <v>25</v>
      </c>
      <c r="H12" s="91">
        <f t="shared" si="1"/>
        <v>140000</v>
      </c>
      <c r="I12" s="100">
        <f t="shared" si="0"/>
        <v>600000</v>
      </c>
    </row>
    <row r="13" spans="1:12" x14ac:dyDescent="0.3">
      <c r="A13" s="53">
        <v>5</v>
      </c>
      <c r="B13" s="53" t="s">
        <v>12</v>
      </c>
      <c r="C13" s="55">
        <v>4</v>
      </c>
      <c r="D13" s="59">
        <v>104000</v>
      </c>
      <c r="E13" s="93">
        <v>97</v>
      </c>
      <c r="F13" s="94">
        <v>4</v>
      </c>
      <c r="G13" s="91">
        <v>25</v>
      </c>
      <c r="H13" s="91">
        <f t="shared" si="1"/>
        <v>140000</v>
      </c>
      <c r="I13" s="100">
        <f t="shared" si="0"/>
        <v>556000</v>
      </c>
    </row>
    <row r="14" spans="1:12" ht="27.6" x14ac:dyDescent="0.3">
      <c r="A14" s="53">
        <v>6</v>
      </c>
      <c r="B14" s="54" t="s">
        <v>102</v>
      </c>
      <c r="C14" s="60">
        <v>0.5</v>
      </c>
      <c r="D14" s="59">
        <v>104000</v>
      </c>
      <c r="E14" s="93">
        <v>97</v>
      </c>
      <c r="F14" s="94">
        <v>4</v>
      </c>
      <c r="G14" s="91">
        <v>25</v>
      </c>
      <c r="H14" s="91">
        <f t="shared" si="1"/>
        <v>17500</v>
      </c>
      <c r="I14" s="100">
        <f t="shared" si="0"/>
        <v>69500</v>
      </c>
    </row>
    <row r="15" spans="1:12" x14ac:dyDescent="0.3">
      <c r="A15" s="53">
        <v>7</v>
      </c>
      <c r="B15" s="53" t="s">
        <v>15</v>
      </c>
      <c r="C15" s="55">
        <v>1</v>
      </c>
      <c r="D15" s="59">
        <v>104000</v>
      </c>
      <c r="E15" s="93">
        <v>97</v>
      </c>
      <c r="F15" s="94">
        <v>4</v>
      </c>
      <c r="G15" s="91">
        <v>25</v>
      </c>
      <c r="H15" s="91">
        <f t="shared" si="1"/>
        <v>35000</v>
      </c>
      <c r="I15" s="100">
        <f t="shared" si="0"/>
        <v>139000</v>
      </c>
    </row>
    <row r="16" spans="1:12" x14ac:dyDescent="0.3">
      <c r="A16" s="53">
        <v>8</v>
      </c>
      <c r="B16" s="53" t="s">
        <v>13</v>
      </c>
      <c r="C16" s="55">
        <v>1</v>
      </c>
      <c r="D16" s="59">
        <v>104000</v>
      </c>
      <c r="E16" s="93">
        <v>97</v>
      </c>
      <c r="F16" s="94">
        <v>4</v>
      </c>
      <c r="G16" s="91">
        <v>25</v>
      </c>
      <c r="H16" s="91">
        <f t="shared" si="1"/>
        <v>35000</v>
      </c>
      <c r="I16" s="100">
        <f t="shared" si="0"/>
        <v>139000</v>
      </c>
    </row>
    <row r="17" spans="1:9" x14ac:dyDescent="0.3">
      <c r="A17" s="53">
        <v>9</v>
      </c>
      <c r="B17" s="53" t="s">
        <v>14</v>
      </c>
      <c r="C17" s="55">
        <v>1</v>
      </c>
      <c r="D17" s="59">
        <v>104000</v>
      </c>
      <c r="E17" s="93">
        <v>97</v>
      </c>
      <c r="F17" s="94">
        <v>4</v>
      </c>
      <c r="G17" s="91">
        <v>25</v>
      </c>
      <c r="H17" s="91">
        <f t="shared" si="1"/>
        <v>35000</v>
      </c>
      <c r="I17" s="100">
        <f t="shared" si="0"/>
        <v>139000</v>
      </c>
    </row>
    <row r="18" spans="1:9" x14ac:dyDescent="0.3">
      <c r="A18" s="53">
        <v>10</v>
      </c>
      <c r="B18" s="53" t="s">
        <v>112</v>
      </c>
      <c r="C18" s="55">
        <v>1</v>
      </c>
      <c r="D18" s="59">
        <v>104000</v>
      </c>
      <c r="E18" s="93">
        <v>97</v>
      </c>
      <c r="F18" s="94">
        <v>4</v>
      </c>
      <c r="G18" s="91">
        <v>25</v>
      </c>
      <c r="H18" s="91">
        <f t="shared" si="1"/>
        <v>35000</v>
      </c>
      <c r="I18" s="100">
        <f t="shared" si="0"/>
        <v>139000</v>
      </c>
    </row>
    <row r="19" spans="1:9" x14ac:dyDescent="0.3">
      <c r="A19" s="53">
        <v>11</v>
      </c>
      <c r="B19" s="53" t="s">
        <v>105</v>
      </c>
      <c r="C19" s="55">
        <v>1</v>
      </c>
      <c r="D19" s="59">
        <v>104000</v>
      </c>
      <c r="E19" s="93">
        <v>97</v>
      </c>
      <c r="F19" s="94">
        <v>4</v>
      </c>
      <c r="G19" s="91">
        <v>25</v>
      </c>
      <c r="H19" s="91">
        <f t="shared" si="1"/>
        <v>35000</v>
      </c>
      <c r="I19" s="100">
        <f t="shared" si="0"/>
        <v>139000</v>
      </c>
    </row>
    <row r="20" spans="1:9" x14ac:dyDescent="0.3">
      <c r="A20" s="53">
        <v>12</v>
      </c>
      <c r="B20" s="53" t="s">
        <v>113</v>
      </c>
      <c r="C20" s="55">
        <v>1</v>
      </c>
      <c r="D20" s="59">
        <v>104000</v>
      </c>
      <c r="E20" s="93">
        <v>97</v>
      </c>
      <c r="F20" s="94">
        <v>4</v>
      </c>
      <c r="G20" s="91">
        <v>25</v>
      </c>
      <c r="H20" s="91">
        <f t="shared" si="1"/>
        <v>35000</v>
      </c>
      <c r="I20" s="100">
        <f t="shared" si="0"/>
        <v>139000</v>
      </c>
    </row>
    <row r="21" spans="1:9" x14ac:dyDescent="0.3">
      <c r="A21" s="169" t="s">
        <v>17</v>
      </c>
      <c r="B21" s="169"/>
      <c r="C21" s="61">
        <f>SUM(C9:C20)</f>
        <v>17.5</v>
      </c>
      <c r="D21" s="62">
        <f>SUM(D9:D20)</f>
        <v>1326000</v>
      </c>
      <c r="E21" s="95"/>
      <c r="F21" s="96"/>
      <c r="G21" s="91"/>
      <c r="H21" s="92">
        <f>SUM(H9:H20)</f>
        <v>632500</v>
      </c>
      <c r="I21" s="100">
        <f>SUM(I9:I20)</f>
        <v>2563500</v>
      </c>
    </row>
    <row r="22" spans="1:9" x14ac:dyDescent="0.3">
      <c r="A22" s="63"/>
      <c r="B22" s="63"/>
      <c r="C22" s="64"/>
      <c r="D22" s="65"/>
      <c r="E22" s="64"/>
      <c r="F22" s="65"/>
    </row>
    <row r="23" spans="1:9" x14ac:dyDescent="0.3">
      <c r="A23" s="167" t="s">
        <v>58</v>
      </c>
      <c r="B23" s="167"/>
      <c r="C23" s="167"/>
      <c r="D23" s="167"/>
      <c r="E23" s="167"/>
      <c r="F23" s="167"/>
    </row>
    <row r="25" spans="1:9" x14ac:dyDescent="0.3">
      <c r="B25" s="41">
        <f>F21*12</f>
        <v>0</v>
      </c>
      <c r="I25">
        <f>SUM(I21*12)</f>
        <v>30762000</v>
      </c>
    </row>
    <row r="26" spans="1:9" x14ac:dyDescent="0.3">
      <c r="B26" s="41">
        <f>'[1]3-րդ մանկապարտեզ'!$B$26+'2-րդ մանկապարտեզ'!B29+'Արծվաբերդի մանկապարտեզ'!B25+'Պառավաքարի մանկապարտեզ'!B22+'Այգեձորի մանկապարտեզ'!B28+'Նորաշենի մանկապարտեզ'!B21+'Նավուրի մանկապարտեզ'!B21+'Վ. Կարմիրաղբյուրի մանկապարտեզ'!B21+'Տավուշի մանկապարտեզ'!B22+'Ն. Կարմիրաղբյուրի մանկապարտեզ'!B22+'Վ. Ծաղկավանի մանկապարտեզ'!B22+'Մոսեսգեղի մանկապարտեզ'!B22+'Չորաթանի մանկապարտեզ'!B22+'Չինչինի մանկապարտեզ'!B22+'Վարագավանի մանկապարտեզ'!C23+'Չինարիի մանկապարտեզ'!B23+'Այգեպար մանկապարտեզ'!B23</f>
        <v>89733000</v>
      </c>
    </row>
  </sheetData>
  <mergeCells count="5">
    <mergeCell ref="C2:K2"/>
    <mergeCell ref="A23:F23"/>
    <mergeCell ref="A5:F5"/>
    <mergeCell ref="A6:B6"/>
    <mergeCell ref="A21:B21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topLeftCell="A32" workbookViewId="0">
      <selection activeCell="D56" sqref="D56"/>
    </sheetView>
  </sheetViews>
  <sheetFormatPr defaultRowHeight="14.4" x14ac:dyDescent="0.3"/>
  <cols>
    <col min="1" max="1" width="3.6640625" style="135" bestFit="1" customWidth="1"/>
    <col min="2" max="2" width="32.109375" style="134" customWidth="1"/>
    <col min="3" max="3" width="10" style="135" customWidth="1"/>
    <col min="4" max="4" width="15.88671875" style="135" customWidth="1"/>
    <col min="5" max="5" width="9.33203125" style="135" bestFit="1" customWidth="1"/>
    <col min="6" max="6" width="22.6640625" style="135" customWidth="1"/>
    <col min="7" max="7" width="17.77734375" style="135" customWidth="1"/>
    <col min="8" max="8" width="17.88671875" style="135" customWidth="1"/>
    <col min="9" max="9" width="10" style="135" bestFit="1" customWidth="1"/>
    <col min="10" max="16384" width="8.88671875" style="135"/>
  </cols>
  <sheetData>
    <row r="1" spans="1:13" x14ac:dyDescent="0.3">
      <c r="A1" s="130"/>
      <c r="B1" s="140"/>
      <c r="C1" s="129"/>
      <c r="D1" s="130"/>
      <c r="E1" s="130"/>
      <c r="F1" s="129" t="s">
        <v>123</v>
      </c>
    </row>
    <row r="2" spans="1:13" ht="15" customHeight="1" x14ac:dyDescent="0.3">
      <c r="A2" s="130"/>
      <c r="B2" s="140"/>
      <c r="C2" s="129"/>
      <c r="D2" s="170" t="s">
        <v>0</v>
      </c>
      <c r="E2" s="170"/>
      <c r="F2" s="170"/>
    </row>
    <row r="3" spans="1:13" x14ac:dyDescent="0.3">
      <c r="A3" s="130"/>
      <c r="B3" s="140"/>
      <c r="C3" s="170" t="s">
        <v>136</v>
      </c>
      <c r="D3" s="170"/>
      <c r="E3" s="170"/>
      <c r="F3" s="170"/>
    </row>
    <row r="4" spans="1:13" ht="34.5" customHeight="1" x14ac:dyDescent="0.3">
      <c r="A4" s="171" t="s">
        <v>42</v>
      </c>
      <c r="B4" s="171"/>
      <c r="C4" s="171"/>
      <c r="D4" s="171"/>
      <c r="E4" s="171"/>
      <c r="F4" s="171"/>
    </row>
    <row r="5" spans="1:13" ht="31.5" customHeight="1" x14ac:dyDescent="0.3">
      <c r="A5" s="141"/>
      <c r="B5" s="142" t="s">
        <v>2</v>
      </c>
      <c r="C5" s="143" t="s">
        <v>147</v>
      </c>
      <c r="D5" s="144"/>
      <c r="E5" s="144"/>
      <c r="F5" s="143"/>
    </row>
    <row r="6" spans="1:13" ht="41.4" x14ac:dyDescent="0.3">
      <c r="A6" s="129" t="s">
        <v>4</v>
      </c>
      <c r="B6" s="145" t="s">
        <v>5</v>
      </c>
      <c r="C6" s="147" t="s">
        <v>6</v>
      </c>
      <c r="D6" s="147" t="s">
        <v>43</v>
      </c>
      <c r="E6" s="147" t="s">
        <v>7</v>
      </c>
      <c r="F6" s="147" t="s">
        <v>44</v>
      </c>
    </row>
    <row r="7" spans="1:13" x14ac:dyDescent="0.3">
      <c r="A7" s="130">
        <v>1</v>
      </c>
      <c r="B7" s="131">
        <v>2</v>
      </c>
      <c r="C7" s="132">
        <v>3</v>
      </c>
      <c r="D7" s="132">
        <v>4</v>
      </c>
      <c r="E7" s="132">
        <v>5</v>
      </c>
      <c r="F7" s="132">
        <v>6</v>
      </c>
    </row>
    <row r="8" spans="1:13" x14ac:dyDescent="0.3">
      <c r="A8" s="133">
        <v>1</v>
      </c>
      <c r="B8" s="134" t="s">
        <v>45</v>
      </c>
      <c r="C8" s="135">
        <v>1</v>
      </c>
      <c r="D8" s="135">
        <v>345000</v>
      </c>
      <c r="E8" s="136"/>
      <c r="F8" s="137">
        <f t="shared" ref="F8:F40" si="0">C8*D8</f>
        <v>345000</v>
      </c>
    </row>
    <row r="9" spans="1:13" x14ac:dyDescent="0.3">
      <c r="A9" s="133">
        <v>2</v>
      </c>
      <c r="B9" s="134" t="s">
        <v>77</v>
      </c>
      <c r="C9" s="135">
        <v>1</v>
      </c>
      <c r="D9" s="135">
        <v>287500</v>
      </c>
      <c r="E9" s="136"/>
      <c r="F9" s="137">
        <f t="shared" si="0"/>
        <v>287500</v>
      </c>
    </row>
    <row r="10" spans="1:13" x14ac:dyDescent="0.3">
      <c r="A10" s="133">
        <v>3</v>
      </c>
      <c r="B10" s="134" t="s">
        <v>78</v>
      </c>
      <c r="C10" s="135">
        <v>1</v>
      </c>
      <c r="D10" s="135">
        <v>230000</v>
      </c>
      <c r="E10" s="136"/>
      <c r="F10" s="137">
        <f t="shared" si="0"/>
        <v>230000</v>
      </c>
    </row>
    <row r="11" spans="1:13" ht="43.2" x14ac:dyDescent="0.3">
      <c r="A11" s="133">
        <v>4</v>
      </c>
      <c r="B11" s="134" t="s">
        <v>79</v>
      </c>
      <c r="C11" s="135">
        <v>1</v>
      </c>
      <c r="D11" s="135">
        <v>264500</v>
      </c>
      <c r="E11" s="136"/>
      <c r="F11" s="137">
        <f t="shared" si="0"/>
        <v>264500</v>
      </c>
    </row>
    <row r="12" spans="1:13" ht="43.2" x14ac:dyDescent="0.3">
      <c r="A12" s="133">
        <v>5</v>
      </c>
      <c r="B12" s="134" t="s">
        <v>80</v>
      </c>
      <c r="C12" s="135">
        <v>1</v>
      </c>
      <c r="D12" s="135">
        <v>264500</v>
      </c>
      <c r="E12" s="136"/>
      <c r="F12" s="137">
        <f t="shared" si="0"/>
        <v>264500</v>
      </c>
    </row>
    <row r="13" spans="1:13" ht="43.2" x14ac:dyDescent="0.3">
      <c r="A13" s="133">
        <v>6</v>
      </c>
      <c r="B13" s="134" t="s">
        <v>81</v>
      </c>
      <c r="C13" s="135">
        <v>1</v>
      </c>
      <c r="D13" s="135">
        <v>264500</v>
      </c>
      <c r="E13" s="136"/>
      <c r="F13" s="137">
        <f t="shared" si="0"/>
        <v>264500</v>
      </c>
    </row>
    <row r="14" spans="1:13" s="66" customFormat="1" ht="43.2" x14ac:dyDescent="0.3">
      <c r="A14" s="133">
        <v>7</v>
      </c>
      <c r="B14" s="134" t="s">
        <v>145</v>
      </c>
      <c r="C14" s="135">
        <v>1</v>
      </c>
      <c r="D14" s="135">
        <v>264500</v>
      </c>
      <c r="E14" s="136"/>
      <c r="F14" s="137">
        <f t="shared" si="0"/>
        <v>264500</v>
      </c>
      <c r="G14" s="135"/>
      <c r="H14" s="135"/>
      <c r="I14" s="135"/>
      <c r="J14" s="135"/>
      <c r="K14" s="135"/>
      <c r="L14" s="135"/>
      <c r="M14" s="135"/>
    </row>
    <row r="15" spans="1:13" ht="57.6" x14ac:dyDescent="0.3">
      <c r="A15" s="133">
        <v>8</v>
      </c>
      <c r="B15" s="134" t="s">
        <v>82</v>
      </c>
      <c r="C15" s="135">
        <v>1</v>
      </c>
      <c r="D15" s="135">
        <v>264500</v>
      </c>
      <c r="E15" s="136"/>
      <c r="F15" s="137">
        <f t="shared" si="0"/>
        <v>264500</v>
      </c>
    </row>
    <row r="16" spans="1:13" ht="28.8" x14ac:dyDescent="0.3">
      <c r="A16" s="133">
        <v>9</v>
      </c>
      <c r="B16" s="134" t="s">
        <v>83</v>
      </c>
      <c r="C16" s="135">
        <v>1</v>
      </c>
      <c r="D16" s="135">
        <v>264500</v>
      </c>
      <c r="E16" s="136"/>
      <c r="F16" s="137">
        <f t="shared" si="0"/>
        <v>264500</v>
      </c>
    </row>
    <row r="17" spans="1:13" x14ac:dyDescent="0.3">
      <c r="A17" s="133">
        <v>10</v>
      </c>
      <c r="B17" s="134" t="s">
        <v>122</v>
      </c>
      <c r="C17" s="135">
        <v>1</v>
      </c>
      <c r="D17" s="135">
        <v>160000</v>
      </c>
      <c r="E17" s="136"/>
      <c r="F17" s="137">
        <f t="shared" si="0"/>
        <v>160000</v>
      </c>
    </row>
    <row r="18" spans="1:13" x14ac:dyDescent="0.3">
      <c r="A18" s="133">
        <v>11</v>
      </c>
      <c r="B18" s="134" t="s">
        <v>84</v>
      </c>
      <c r="C18" s="135">
        <v>1</v>
      </c>
      <c r="D18" s="135">
        <v>145000</v>
      </c>
      <c r="E18" s="136"/>
      <c r="F18" s="137">
        <f t="shared" si="0"/>
        <v>145000</v>
      </c>
    </row>
    <row r="19" spans="1:13" x14ac:dyDescent="0.3">
      <c r="A19" s="133">
        <v>12</v>
      </c>
      <c r="B19" s="134" t="s">
        <v>46</v>
      </c>
      <c r="C19" s="135">
        <v>1</v>
      </c>
      <c r="D19" s="135">
        <v>230000</v>
      </c>
      <c r="E19" s="136"/>
      <c r="F19" s="137">
        <f t="shared" si="0"/>
        <v>230000</v>
      </c>
    </row>
    <row r="20" spans="1:13" ht="28.8" x14ac:dyDescent="0.3">
      <c r="A20" s="133">
        <v>13</v>
      </c>
      <c r="B20" s="134" t="s">
        <v>85</v>
      </c>
      <c r="C20" s="135">
        <v>1</v>
      </c>
      <c r="D20" s="135">
        <v>230000</v>
      </c>
      <c r="E20" s="136"/>
      <c r="F20" s="137">
        <f t="shared" si="0"/>
        <v>230000</v>
      </c>
    </row>
    <row r="21" spans="1:13" x14ac:dyDescent="0.3">
      <c r="A21" s="133">
        <v>14</v>
      </c>
      <c r="B21" s="134" t="s">
        <v>70</v>
      </c>
      <c r="C21" s="135">
        <v>1</v>
      </c>
      <c r="D21" s="135">
        <v>230000</v>
      </c>
      <c r="E21" s="136"/>
      <c r="F21" s="137">
        <f t="shared" si="0"/>
        <v>230000</v>
      </c>
    </row>
    <row r="22" spans="1:13" x14ac:dyDescent="0.3">
      <c r="A22" s="133">
        <v>15</v>
      </c>
      <c r="B22" s="134" t="s">
        <v>86</v>
      </c>
      <c r="C22" s="135">
        <v>3</v>
      </c>
      <c r="D22" s="135">
        <v>135200</v>
      </c>
      <c r="E22" s="136"/>
      <c r="F22" s="137">
        <f t="shared" si="0"/>
        <v>405600</v>
      </c>
    </row>
    <row r="23" spans="1:13" ht="43.2" x14ac:dyDescent="0.3">
      <c r="A23" s="133">
        <v>16</v>
      </c>
      <c r="B23" s="134" t="s">
        <v>87</v>
      </c>
      <c r="C23" s="135">
        <v>1</v>
      </c>
      <c r="D23" s="135">
        <v>200000</v>
      </c>
      <c r="E23" s="136"/>
      <c r="F23" s="137">
        <f t="shared" si="0"/>
        <v>200000</v>
      </c>
    </row>
    <row r="24" spans="1:13" x14ac:dyDescent="0.3">
      <c r="A24" s="133">
        <v>17</v>
      </c>
      <c r="B24" s="134" t="s">
        <v>88</v>
      </c>
      <c r="C24" s="135">
        <v>8</v>
      </c>
      <c r="D24" s="135">
        <v>150000</v>
      </c>
      <c r="E24" s="136"/>
      <c r="F24" s="137">
        <f t="shared" si="0"/>
        <v>1200000</v>
      </c>
    </row>
    <row r="25" spans="1:13" s="66" customFormat="1" x14ac:dyDescent="0.3">
      <c r="A25" s="133">
        <v>18</v>
      </c>
      <c r="B25" s="134" t="s">
        <v>50</v>
      </c>
      <c r="C25" s="135">
        <v>2</v>
      </c>
      <c r="D25" s="135">
        <v>200000</v>
      </c>
      <c r="E25" s="148"/>
      <c r="F25" s="149">
        <f t="shared" si="0"/>
        <v>400000</v>
      </c>
      <c r="G25" s="135"/>
      <c r="H25" s="135"/>
      <c r="I25" s="135"/>
      <c r="J25" s="135"/>
      <c r="K25" s="135"/>
      <c r="L25" s="135"/>
      <c r="M25" s="135"/>
    </row>
    <row r="26" spans="1:13" x14ac:dyDescent="0.3">
      <c r="A26" s="133">
        <v>19</v>
      </c>
      <c r="B26" s="134" t="s">
        <v>89</v>
      </c>
      <c r="C26" s="135">
        <v>7</v>
      </c>
      <c r="D26" s="135">
        <v>145000</v>
      </c>
      <c r="E26" s="136"/>
      <c r="F26" s="137">
        <f t="shared" si="0"/>
        <v>1015000</v>
      </c>
    </row>
    <row r="27" spans="1:13" x14ac:dyDescent="0.3">
      <c r="A27" s="133">
        <v>20</v>
      </c>
      <c r="B27" s="134" t="s">
        <v>90</v>
      </c>
      <c r="C27" s="135">
        <v>8</v>
      </c>
      <c r="D27" s="135">
        <v>145000</v>
      </c>
      <c r="E27" s="136"/>
      <c r="F27" s="137">
        <f t="shared" si="0"/>
        <v>1160000</v>
      </c>
    </row>
    <row r="28" spans="1:13" x14ac:dyDescent="0.3">
      <c r="A28" s="133">
        <v>21</v>
      </c>
      <c r="B28" s="134" t="s">
        <v>91</v>
      </c>
      <c r="C28" s="135">
        <v>2</v>
      </c>
      <c r="D28" s="135">
        <v>180000</v>
      </c>
      <c r="E28" s="136"/>
      <c r="F28" s="137">
        <f t="shared" si="0"/>
        <v>360000</v>
      </c>
    </row>
    <row r="29" spans="1:13" x14ac:dyDescent="0.3">
      <c r="A29" s="133">
        <v>22</v>
      </c>
      <c r="B29" s="134" t="s">
        <v>92</v>
      </c>
      <c r="C29" s="135">
        <v>2</v>
      </c>
      <c r="D29" s="135">
        <v>180000</v>
      </c>
      <c r="E29" s="136"/>
      <c r="F29" s="137">
        <f t="shared" si="0"/>
        <v>360000</v>
      </c>
    </row>
    <row r="30" spans="1:13" x14ac:dyDescent="0.3">
      <c r="A30" s="133">
        <v>23</v>
      </c>
      <c r="B30" s="134" t="s">
        <v>93</v>
      </c>
      <c r="C30" s="135">
        <v>2</v>
      </c>
      <c r="D30" s="135">
        <v>150000</v>
      </c>
      <c r="E30" s="136"/>
      <c r="F30" s="137">
        <f t="shared" si="0"/>
        <v>300000</v>
      </c>
    </row>
    <row r="31" spans="1:13" ht="28.8" x14ac:dyDescent="0.3">
      <c r="A31" s="133">
        <v>24</v>
      </c>
      <c r="B31" s="134" t="s">
        <v>94</v>
      </c>
      <c r="C31" s="135">
        <v>14</v>
      </c>
      <c r="D31" s="135">
        <v>145000</v>
      </c>
      <c r="E31" s="136"/>
      <c r="F31" s="137">
        <f t="shared" si="0"/>
        <v>2030000</v>
      </c>
    </row>
    <row r="32" spans="1:13" x14ac:dyDescent="0.3">
      <c r="A32" s="133">
        <v>25</v>
      </c>
      <c r="B32" s="134" t="s">
        <v>47</v>
      </c>
      <c r="C32" s="135">
        <v>26</v>
      </c>
      <c r="D32" s="135">
        <v>135200</v>
      </c>
      <c r="E32" s="136"/>
      <c r="F32" s="137">
        <f t="shared" si="0"/>
        <v>3515200</v>
      </c>
    </row>
    <row r="33" spans="1:13" x14ac:dyDescent="0.3">
      <c r="A33" s="133">
        <v>26</v>
      </c>
      <c r="B33" s="134" t="s">
        <v>95</v>
      </c>
      <c r="C33" s="135">
        <v>24</v>
      </c>
      <c r="D33" s="135">
        <v>145000</v>
      </c>
      <c r="E33" s="136"/>
      <c r="F33" s="137">
        <f t="shared" si="0"/>
        <v>3480000</v>
      </c>
    </row>
    <row r="34" spans="1:13" ht="28.8" x14ac:dyDescent="0.3">
      <c r="A34" s="133">
        <v>27</v>
      </c>
      <c r="B34" s="134" t="s">
        <v>96</v>
      </c>
      <c r="C34" s="135">
        <v>1</v>
      </c>
      <c r="D34" s="135">
        <v>135200</v>
      </c>
      <c r="E34" s="136"/>
      <c r="F34" s="137">
        <f t="shared" si="0"/>
        <v>135200</v>
      </c>
    </row>
    <row r="35" spans="1:13" s="66" customFormat="1" x14ac:dyDescent="0.3">
      <c r="A35" s="133">
        <v>28</v>
      </c>
      <c r="B35" s="134" t="s">
        <v>51</v>
      </c>
      <c r="C35" s="135">
        <v>7</v>
      </c>
      <c r="D35" s="135">
        <v>135200</v>
      </c>
      <c r="E35" s="136"/>
      <c r="F35" s="137">
        <f t="shared" si="0"/>
        <v>946400</v>
      </c>
      <c r="G35" s="135"/>
      <c r="H35" s="135"/>
      <c r="I35" s="135"/>
      <c r="J35" s="135"/>
      <c r="K35" s="135"/>
      <c r="L35" s="135"/>
      <c r="M35" s="135"/>
    </row>
    <row r="36" spans="1:13" x14ac:dyDescent="0.3">
      <c r="A36" s="133">
        <v>29</v>
      </c>
      <c r="B36" s="134" t="s">
        <v>97</v>
      </c>
      <c r="C36" s="135">
        <v>1</v>
      </c>
      <c r="D36" s="135">
        <v>135200</v>
      </c>
      <c r="E36" s="136"/>
      <c r="F36" s="137">
        <f t="shared" si="0"/>
        <v>135200</v>
      </c>
    </row>
    <row r="37" spans="1:13" s="66" customFormat="1" x14ac:dyDescent="0.3">
      <c r="A37" s="133">
        <v>30</v>
      </c>
      <c r="B37" s="134" t="s">
        <v>146</v>
      </c>
      <c r="C37" s="135">
        <v>1</v>
      </c>
      <c r="D37" s="135">
        <v>150000</v>
      </c>
      <c r="E37" s="136"/>
      <c r="F37" s="137">
        <f t="shared" si="0"/>
        <v>150000</v>
      </c>
      <c r="G37" s="135"/>
      <c r="H37" s="135"/>
      <c r="I37" s="135"/>
      <c r="J37" s="135"/>
      <c r="K37" s="135"/>
      <c r="L37" s="135"/>
      <c r="M37" s="135"/>
    </row>
    <row r="38" spans="1:13" x14ac:dyDescent="0.3">
      <c r="A38" s="133">
        <v>31</v>
      </c>
      <c r="B38" s="134" t="s">
        <v>48</v>
      </c>
      <c r="C38" s="135">
        <v>34</v>
      </c>
      <c r="D38" s="135">
        <v>140000</v>
      </c>
      <c r="E38" s="136"/>
      <c r="F38" s="137">
        <f t="shared" si="0"/>
        <v>4760000</v>
      </c>
    </row>
    <row r="39" spans="1:13" x14ac:dyDescent="0.3">
      <c r="A39" s="133">
        <v>32</v>
      </c>
      <c r="B39" s="134" t="s">
        <v>120</v>
      </c>
      <c r="C39" s="135">
        <v>1</v>
      </c>
      <c r="D39" s="135">
        <v>200000</v>
      </c>
      <c r="E39" s="136"/>
      <c r="F39" s="137">
        <f t="shared" si="0"/>
        <v>200000</v>
      </c>
    </row>
    <row r="40" spans="1:13" x14ac:dyDescent="0.3">
      <c r="A40" s="133">
        <v>33</v>
      </c>
      <c r="B40" s="134" t="s">
        <v>49</v>
      </c>
      <c r="C40" s="135">
        <v>2</v>
      </c>
      <c r="D40" s="135">
        <v>135200</v>
      </c>
      <c r="E40" s="136"/>
      <c r="F40" s="137">
        <f t="shared" si="0"/>
        <v>270400</v>
      </c>
    </row>
    <row r="41" spans="1:13" x14ac:dyDescent="0.3">
      <c r="A41" s="172" t="s">
        <v>55</v>
      </c>
      <c r="B41" s="172"/>
      <c r="C41" s="138">
        <f>SUM(C8:C40)</f>
        <v>160</v>
      </c>
      <c r="D41" s="139">
        <f>SUM(D8:D40)</f>
        <v>6385700</v>
      </c>
      <c r="E41" s="138"/>
      <c r="F41" s="139">
        <f>SUM(F8:F40)</f>
        <v>24467500</v>
      </c>
      <c r="G41" s="151">
        <f>SUM(F41)*12</f>
        <v>293610000</v>
      </c>
    </row>
    <row r="43" spans="1:13" x14ac:dyDescent="0.3">
      <c r="B43" s="172" t="s">
        <v>57</v>
      </c>
      <c r="C43" s="172"/>
      <c r="D43" s="172"/>
      <c r="E43" s="172"/>
      <c r="F43" s="172"/>
    </row>
    <row r="46" spans="1:13" x14ac:dyDescent="0.3">
      <c r="B46" s="134">
        <f>F41*12</f>
        <v>293610000</v>
      </c>
    </row>
  </sheetData>
  <mergeCells count="5">
    <mergeCell ref="D2:F2"/>
    <mergeCell ref="C3:F3"/>
    <mergeCell ref="A4:F4"/>
    <mergeCell ref="A41:B41"/>
    <mergeCell ref="B43:F43"/>
  </mergeCells>
  <pageMargins left="0.2" right="0.28999999999999998" top="0.31" bottom="0.46" header="0.21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M23" sqref="M23"/>
    </sheetView>
  </sheetViews>
  <sheetFormatPr defaultRowHeight="14.4" x14ac:dyDescent="0.3"/>
  <sheetData>
    <row r="1" spans="1:8" x14ac:dyDescent="0.3">
      <c r="A1" s="173" t="s">
        <v>121</v>
      </c>
      <c r="B1" s="173"/>
      <c r="C1" s="173"/>
      <c r="D1" s="173"/>
      <c r="E1" s="173"/>
      <c r="F1" s="173"/>
      <c r="G1" s="173"/>
      <c r="H1" s="173"/>
    </row>
    <row r="2" spans="1:8" x14ac:dyDescent="0.3">
      <c r="A2" s="173"/>
      <c r="B2" s="173"/>
      <c r="C2" s="173"/>
      <c r="D2" s="173"/>
      <c r="E2" s="173"/>
      <c r="F2" s="173"/>
      <c r="G2" s="173"/>
      <c r="H2" s="173"/>
    </row>
    <row r="3" spans="1:8" x14ac:dyDescent="0.3">
      <c r="A3" s="173"/>
      <c r="B3" s="173"/>
      <c r="C3" s="173"/>
      <c r="D3" s="173"/>
      <c r="E3" s="173"/>
      <c r="F3" s="173"/>
      <c r="G3" s="173"/>
      <c r="H3" s="173"/>
    </row>
    <row r="4" spans="1:8" x14ac:dyDescent="0.3">
      <c r="A4" s="173"/>
      <c r="B4" s="173"/>
      <c r="C4" s="173"/>
      <c r="D4" s="173"/>
      <c r="E4" s="173"/>
      <c r="F4" s="173"/>
      <c r="G4" s="173"/>
      <c r="H4" s="173"/>
    </row>
  </sheetData>
  <mergeCells count="2">
    <mergeCell ref="A1:E4"/>
    <mergeCell ref="F1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1"/>
  <sheetViews>
    <sheetView topLeftCell="A5" workbookViewId="0">
      <selection activeCell="I22" sqref="I22"/>
    </sheetView>
  </sheetViews>
  <sheetFormatPr defaultRowHeight="14.4" x14ac:dyDescent="0.3"/>
  <cols>
    <col min="1" max="1" width="5.6640625" customWidth="1"/>
    <col min="2" max="2" width="26" customWidth="1"/>
    <col min="3" max="3" width="12.44140625" customWidth="1"/>
    <col min="4" max="4" width="18.88671875" customWidth="1"/>
    <col min="5" max="5" width="11.6640625" customWidth="1"/>
    <col min="6" max="6" width="8.6640625" customWidth="1"/>
    <col min="8" max="8" width="10.6640625" bestFit="1" customWidth="1"/>
    <col min="9" max="9" width="15.44140625" bestFit="1" customWidth="1"/>
  </cols>
  <sheetData>
    <row r="2" spans="1:9" x14ac:dyDescent="0.3">
      <c r="A2" s="6"/>
      <c r="B2" s="6"/>
      <c r="C2" s="6"/>
      <c r="D2" s="5" t="s">
        <v>72</v>
      </c>
    </row>
    <row r="3" spans="1:9" x14ac:dyDescent="0.3">
      <c r="A3" s="6"/>
      <c r="B3" s="6"/>
      <c r="C3" s="154" t="s">
        <v>0</v>
      </c>
      <c r="D3" s="154"/>
    </row>
    <row r="4" spans="1:9" ht="60.75" customHeight="1" x14ac:dyDescent="0.3">
      <c r="A4" s="7"/>
      <c r="B4" s="6"/>
      <c r="C4" s="154" t="s">
        <v>125</v>
      </c>
      <c r="D4" s="154"/>
    </row>
    <row r="5" spans="1:9" ht="7.5" customHeight="1" x14ac:dyDescent="0.3">
      <c r="A5" s="7"/>
      <c r="B5" s="6"/>
      <c r="C5" s="6"/>
      <c r="D5" s="6"/>
      <c r="E5" s="6"/>
      <c r="F5" s="6"/>
    </row>
    <row r="6" spans="1:9" ht="35.25" customHeight="1" x14ac:dyDescent="0.3">
      <c r="A6" s="155" t="s">
        <v>18</v>
      </c>
      <c r="B6" s="155"/>
      <c r="C6" s="155"/>
      <c r="D6" s="155"/>
      <c r="E6" s="155"/>
      <c r="F6" s="155"/>
    </row>
    <row r="7" spans="1:9" ht="33.75" customHeight="1" x14ac:dyDescent="0.3">
      <c r="A7" s="155" t="s">
        <v>2</v>
      </c>
      <c r="B7" s="155"/>
      <c r="C7" s="4" t="s">
        <v>3</v>
      </c>
      <c r="D7" s="4"/>
      <c r="E7" s="4"/>
      <c r="F7" s="4"/>
    </row>
    <row r="8" spans="1:9" ht="82.8" x14ac:dyDescent="0.3">
      <c r="A8" s="36" t="s">
        <v>4</v>
      </c>
      <c r="B8" s="9" t="s">
        <v>5</v>
      </c>
      <c r="C8" s="10" t="s">
        <v>6</v>
      </c>
      <c r="D8" s="11" t="s">
        <v>100</v>
      </c>
      <c r="E8" s="11" t="s">
        <v>137</v>
      </c>
      <c r="F8" s="11" t="s">
        <v>138</v>
      </c>
      <c r="G8" s="11" t="s">
        <v>139</v>
      </c>
      <c r="H8" s="11" t="s">
        <v>7</v>
      </c>
      <c r="I8" s="10" t="s">
        <v>8</v>
      </c>
    </row>
    <row r="9" spans="1:9" x14ac:dyDescent="0.3">
      <c r="A9" s="8">
        <v>1</v>
      </c>
      <c r="B9" s="8">
        <v>2</v>
      </c>
      <c r="C9" s="8">
        <v>3</v>
      </c>
      <c r="D9" s="8">
        <v>4</v>
      </c>
      <c r="E9" s="12">
        <v>5</v>
      </c>
      <c r="F9" s="12">
        <v>6</v>
      </c>
      <c r="G9" s="12">
        <v>7</v>
      </c>
      <c r="H9" s="12">
        <v>8</v>
      </c>
      <c r="I9" s="27">
        <v>9</v>
      </c>
    </row>
    <row r="10" spans="1:9" x14ac:dyDescent="0.3">
      <c r="A10" s="75">
        <v>1</v>
      </c>
      <c r="B10" s="76" t="s">
        <v>9</v>
      </c>
      <c r="C10" s="77">
        <v>1</v>
      </c>
      <c r="D10" s="78">
        <v>160000</v>
      </c>
      <c r="E10" s="78">
        <v>18</v>
      </c>
      <c r="F10" s="79">
        <v>1</v>
      </c>
      <c r="G10" s="150">
        <f>SUM(E10)/F10</f>
        <v>18</v>
      </c>
      <c r="H10" s="102">
        <f>E10*1200+F10*5000</f>
        <v>26600</v>
      </c>
      <c r="I10" s="102">
        <f t="shared" ref="I10:I17" si="0">C10*D10+H10</f>
        <v>186600</v>
      </c>
    </row>
    <row r="11" spans="1:9" x14ac:dyDescent="0.3">
      <c r="A11" s="75">
        <v>2</v>
      </c>
      <c r="B11" s="75" t="s">
        <v>10</v>
      </c>
      <c r="C11" s="77">
        <v>0.5</v>
      </c>
      <c r="D11" s="78">
        <v>104000</v>
      </c>
      <c r="E11" s="78">
        <v>18</v>
      </c>
      <c r="F11" s="79">
        <v>1</v>
      </c>
      <c r="G11" s="150">
        <f t="shared" ref="G11:G17" si="1">SUM(E11)/F11</f>
        <v>18</v>
      </c>
      <c r="H11" s="102">
        <f t="shared" ref="H11:H17" si="2">E11*1200*C11</f>
        <v>10800</v>
      </c>
      <c r="I11" s="102">
        <f t="shared" si="0"/>
        <v>62800</v>
      </c>
    </row>
    <row r="12" spans="1:9" x14ac:dyDescent="0.3">
      <c r="A12" s="75">
        <v>3</v>
      </c>
      <c r="B12" s="75" t="s">
        <v>11</v>
      </c>
      <c r="C12" s="77">
        <v>1</v>
      </c>
      <c r="D12" s="78">
        <v>115000</v>
      </c>
      <c r="E12" s="78">
        <v>18</v>
      </c>
      <c r="F12" s="79">
        <v>1</v>
      </c>
      <c r="G12" s="150">
        <f t="shared" si="1"/>
        <v>18</v>
      </c>
      <c r="H12" s="102">
        <f t="shared" si="2"/>
        <v>21600</v>
      </c>
      <c r="I12" s="102">
        <f t="shared" si="0"/>
        <v>136600</v>
      </c>
    </row>
    <row r="13" spans="1:9" x14ac:dyDescent="0.3">
      <c r="A13" s="75">
        <v>4</v>
      </c>
      <c r="B13" s="75" t="s">
        <v>12</v>
      </c>
      <c r="C13" s="77">
        <v>1</v>
      </c>
      <c r="D13" s="78">
        <v>104000</v>
      </c>
      <c r="E13" s="78">
        <v>18</v>
      </c>
      <c r="F13" s="79">
        <v>1</v>
      </c>
      <c r="G13" s="150">
        <f t="shared" si="1"/>
        <v>18</v>
      </c>
      <c r="H13" s="102">
        <f t="shared" si="2"/>
        <v>21600</v>
      </c>
      <c r="I13" s="102">
        <f t="shared" si="0"/>
        <v>125600</v>
      </c>
    </row>
    <row r="14" spans="1:9" x14ac:dyDescent="0.3">
      <c r="A14" s="75">
        <v>5</v>
      </c>
      <c r="B14" s="75" t="s">
        <v>13</v>
      </c>
      <c r="C14" s="77">
        <v>0.5</v>
      </c>
      <c r="D14" s="78">
        <v>104000</v>
      </c>
      <c r="E14" s="78">
        <v>18</v>
      </c>
      <c r="F14" s="79">
        <v>1</v>
      </c>
      <c r="G14" s="150">
        <f t="shared" si="1"/>
        <v>18</v>
      </c>
      <c r="H14" s="102">
        <f t="shared" si="2"/>
        <v>10800</v>
      </c>
      <c r="I14" s="102">
        <f t="shared" si="0"/>
        <v>62800</v>
      </c>
    </row>
    <row r="15" spans="1:9" x14ac:dyDescent="0.3">
      <c r="A15" s="75">
        <v>6</v>
      </c>
      <c r="B15" s="75" t="s">
        <v>14</v>
      </c>
      <c r="C15" s="77">
        <v>1</v>
      </c>
      <c r="D15" s="78">
        <v>104000</v>
      </c>
      <c r="E15" s="78">
        <v>18</v>
      </c>
      <c r="F15" s="79">
        <v>1</v>
      </c>
      <c r="G15" s="150">
        <f t="shared" si="1"/>
        <v>18</v>
      </c>
      <c r="H15" s="102">
        <f t="shared" si="2"/>
        <v>21600</v>
      </c>
      <c r="I15" s="102">
        <f t="shared" si="0"/>
        <v>125600</v>
      </c>
    </row>
    <row r="16" spans="1:9" x14ac:dyDescent="0.3">
      <c r="A16" s="75">
        <v>7</v>
      </c>
      <c r="B16" s="75" t="s">
        <v>15</v>
      </c>
      <c r="C16" s="80">
        <v>1</v>
      </c>
      <c r="D16" s="78">
        <v>104000</v>
      </c>
      <c r="E16" s="78">
        <v>18</v>
      </c>
      <c r="F16" s="79">
        <v>1</v>
      </c>
      <c r="G16" s="150">
        <f t="shared" si="1"/>
        <v>18</v>
      </c>
      <c r="H16" s="102">
        <f t="shared" si="2"/>
        <v>21600</v>
      </c>
      <c r="I16" s="102">
        <f t="shared" si="0"/>
        <v>125600</v>
      </c>
    </row>
    <row r="17" spans="1:9" x14ac:dyDescent="0.3">
      <c r="A17" s="75">
        <v>8</v>
      </c>
      <c r="B17" s="75" t="s">
        <v>16</v>
      </c>
      <c r="C17" s="80">
        <v>0.25</v>
      </c>
      <c r="D17" s="78">
        <v>104000</v>
      </c>
      <c r="E17" s="78">
        <v>18</v>
      </c>
      <c r="F17" s="79">
        <v>1</v>
      </c>
      <c r="G17" s="150">
        <f t="shared" si="1"/>
        <v>18</v>
      </c>
      <c r="H17" s="102">
        <f t="shared" si="2"/>
        <v>5400</v>
      </c>
      <c r="I17" s="102">
        <f t="shared" si="0"/>
        <v>31400</v>
      </c>
    </row>
    <row r="18" spans="1:9" x14ac:dyDescent="0.3">
      <c r="A18" s="158" t="s">
        <v>17</v>
      </c>
      <c r="B18" s="159"/>
      <c r="C18" s="81">
        <f>SUM(C10:C17)</f>
        <v>6.25</v>
      </c>
      <c r="D18" s="82">
        <f>SUM(D10:D17)</f>
        <v>899000</v>
      </c>
      <c r="E18" s="82"/>
      <c r="F18" s="82"/>
      <c r="G18" s="83"/>
      <c r="H18" s="101">
        <f>SUM(H10:H17)</f>
        <v>140000</v>
      </c>
      <c r="I18" s="101">
        <f>SUM(I10:I17)</f>
        <v>857000</v>
      </c>
    </row>
    <row r="19" spans="1:9" ht="15.6" x14ac:dyDescent="0.3">
      <c r="A19" s="2"/>
      <c r="B19" s="2"/>
      <c r="C19" s="3"/>
      <c r="D19" s="3"/>
      <c r="E19" s="3"/>
      <c r="F19" s="3"/>
    </row>
    <row r="20" spans="1:9" ht="15" x14ac:dyDescent="0.3">
      <c r="A20" s="152" t="s">
        <v>68</v>
      </c>
      <c r="B20" s="157"/>
      <c r="C20" s="157"/>
      <c r="D20" s="157"/>
      <c r="E20" s="157"/>
      <c r="F20" s="157"/>
    </row>
    <row r="21" spans="1:9" x14ac:dyDescent="0.3">
      <c r="I21">
        <f>SUM(I18*12)</f>
        <v>10284000</v>
      </c>
    </row>
  </sheetData>
  <mergeCells count="6">
    <mergeCell ref="A20:F20"/>
    <mergeCell ref="C3:D3"/>
    <mergeCell ref="C4:D4"/>
    <mergeCell ref="A6:F6"/>
    <mergeCell ref="A7:B7"/>
    <mergeCell ref="A18:B18"/>
  </mergeCells>
  <pageMargins left="0.3" right="0.34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"/>
  <sheetViews>
    <sheetView topLeftCell="A5" workbookViewId="0">
      <selection activeCell="J22" sqref="J22"/>
    </sheetView>
  </sheetViews>
  <sheetFormatPr defaultRowHeight="14.4" x14ac:dyDescent="0.3"/>
  <cols>
    <col min="1" max="1" width="1.6640625" customWidth="1"/>
    <col min="2" max="2" width="6.5546875" customWidth="1"/>
    <col min="3" max="3" width="25.88671875" bestFit="1" customWidth="1"/>
    <col min="4" max="4" width="10.44140625" customWidth="1"/>
    <col min="5" max="5" width="16.88671875" customWidth="1"/>
    <col min="6" max="6" width="12.33203125" customWidth="1"/>
    <col min="7" max="7" width="10.5546875" customWidth="1"/>
    <col min="9" max="9" width="9.88671875" customWidth="1"/>
    <col min="10" max="10" width="15.109375" bestFit="1" customWidth="1"/>
  </cols>
  <sheetData>
    <row r="2" spans="1:10" x14ac:dyDescent="0.3">
      <c r="B2" s="15"/>
      <c r="C2" s="15"/>
      <c r="D2" s="72"/>
      <c r="E2" s="72" t="s">
        <v>40</v>
      </c>
      <c r="F2" s="15"/>
      <c r="G2" s="72"/>
    </row>
    <row r="3" spans="1:10" s="87" customFormat="1" ht="15" customHeight="1" x14ac:dyDescent="0.3">
      <c r="A3" s="85"/>
      <c r="B3" s="86"/>
      <c r="C3" s="160" t="s">
        <v>0</v>
      </c>
      <c r="D3" s="160"/>
      <c r="E3" s="86"/>
    </row>
    <row r="4" spans="1:10" ht="43.5" customHeight="1" x14ac:dyDescent="0.3">
      <c r="B4" s="17"/>
      <c r="C4" s="154" t="s">
        <v>126</v>
      </c>
      <c r="D4" s="154"/>
      <c r="E4" s="15"/>
    </row>
    <row r="5" spans="1:10" ht="9" customHeight="1" x14ac:dyDescent="0.3">
      <c r="B5" s="17"/>
      <c r="C5" s="15"/>
      <c r="D5" s="18"/>
      <c r="E5" s="18"/>
      <c r="F5" s="18"/>
      <c r="G5" s="18"/>
    </row>
    <row r="6" spans="1:10" ht="30.75" customHeight="1" x14ac:dyDescent="0.3">
      <c r="B6" s="155" t="s">
        <v>19</v>
      </c>
      <c r="C6" s="155"/>
      <c r="D6" s="155"/>
      <c r="E6" s="155"/>
      <c r="F6" s="155"/>
      <c r="G6" s="155"/>
    </row>
    <row r="7" spans="1:10" ht="33" customHeight="1" x14ac:dyDescent="0.3">
      <c r="B7" s="155" t="s">
        <v>2</v>
      </c>
      <c r="C7" s="155"/>
      <c r="D7" s="4" t="s">
        <v>3</v>
      </c>
      <c r="E7" s="19"/>
      <c r="F7" s="19"/>
      <c r="G7" s="19"/>
    </row>
    <row r="8" spans="1:10" ht="82.8" x14ac:dyDescent="0.3">
      <c r="B8" s="36" t="s">
        <v>4</v>
      </c>
      <c r="C8" s="9" t="s">
        <v>5</v>
      </c>
      <c r="D8" s="10" t="s">
        <v>6</v>
      </c>
      <c r="E8" s="11" t="s">
        <v>100</v>
      </c>
      <c r="F8" s="11" t="s">
        <v>137</v>
      </c>
      <c r="G8" s="11" t="s">
        <v>138</v>
      </c>
      <c r="H8" s="11" t="s">
        <v>139</v>
      </c>
      <c r="I8" s="11" t="s">
        <v>7</v>
      </c>
      <c r="J8" s="10" t="s">
        <v>8</v>
      </c>
    </row>
    <row r="9" spans="1:10" x14ac:dyDescent="0.3">
      <c r="B9" s="8">
        <v>1</v>
      </c>
      <c r="C9" s="8">
        <v>2</v>
      </c>
      <c r="D9" s="8">
        <v>3</v>
      </c>
      <c r="E9" s="8">
        <v>4</v>
      </c>
      <c r="F9" s="12">
        <v>5</v>
      </c>
      <c r="G9" s="12">
        <v>6</v>
      </c>
      <c r="H9" s="12">
        <v>7</v>
      </c>
      <c r="I9" s="12">
        <v>8</v>
      </c>
      <c r="J9" s="27">
        <v>9</v>
      </c>
    </row>
    <row r="10" spans="1:10" x14ac:dyDescent="0.3">
      <c r="B10" s="8">
        <v>1</v>
      </c>
      <c r="C10" s="68" t="s">
        <v>9</v>
      </c>
      <c r="D10" s="28">
        <v>1</v>
      </c>
      <c r="E10" s="13">
        <v>160000</v>
      </c>
      <c r="F10" s="88">
        <v>17</v>
      </c>
      <c r="G10" s="89">
        <v>1</v>
      </c>
      <c r="H10" s="74">
        <f t="shared" ref="H10:H17" si="0">F10/G10</f>
        <v>17</v>
      </c>
      <c r="I10" s="102">
        <f>H10*1400+G10*5000</f>
        <v>28800</v>
      </c>
      <c r="J10" s="102">
        <f t="shared" ref="J10:J17" si="1">D10*E10+I10</f>
        <v>188800</v>
      </c>
    </row>
    <row r="11" spans="1:10" x14ac:dyDescent="0.3">
      <c r="B11" s="8">
        <v>2</v>
      </c>
      <c r="C11" s="8" t="s">
        <v>10</v>
      </c>
      <c r="D11" s="28">
        <v>0.5</v>
      </c>
      <c r="E11" s="13">
        <v>104000</v>
      </c>
      <c r="F11" s="88">
        <v>17</v>
      </c>
      <c r="G11" s="89">
        <v>1</v>
      </c>
      <c r="H11" s="74">
        <f t="shared" si="0"/>
        <v>17</v>
      </c>
      <c r="I11" s="102">
        <f>H11*1400*D11</f>
        <v>11900</v>
      </c>
      <c r="J11" s="102">
        <f t="shared" si="1"/>
        <v>63900</v>
      </c>
    </row>
    <row r="12" spans="1:10" x14ac:dyDescent="0.3">
      <c r="B12" s="8">
        <v>3</v>
      </c>
      <c r="C12" s="8" t="s">
        <v>11</v>
      </c>
      <c r="D12" s="28">
        <v>1</v>
      </c>
      <c r="E12" s="13">
        <v>115000</v>
      </c>
      <c r="F12" s="88">
        <v>17</v>
      </c>
      <c r="G12" s="89">
        <v>1</v>
      </c>
      <c r="H12" s="74">
        <f t="shared" si="0"/>
        <v>17</v>
      </c>
      <c r="I12" s="102">
        <f>H12*1400</f>
        <v>23800</v>
      </c>
      <c r="J12" s="102">
        <f t="shared" si="1"/>
        <v>138800</v>
      </c>
    </row>
    <row r="13" spans="1:10" x14ac:dyDescent="0.3">
      <c r="B13" s="8">
        <v>4</v>
      </c>
      <c r="C13" s="8" t="s">
        <v>12</v>
      </c>
      <c r="D13" s="28">
        <v>1</v>
      </c>
      <c r="E13" s="13">
        <v>104000</v>
      </c>
      <c r="F13" s="88">
        <v>17</v>
      </c>
      <c r="G13" s="89">
        <v>1</v>
      </c>
      <c r="H13" s="74">
        <f t="shared" si="0"/>
        <v>17</v>
      </c>
      <c r="I13" s="102">
        <f>H13*1400</f>
        <v>23800</v>
      </c>
      <c r="J13" s="102">
        <f t="shared" si="1"/>
        <v>127800</v>
      </c>
    </row>
    <row r="14" spans="1:10" x14ac:dyDescent="0.3">
      <c r="B14" s="8">
        <v>5</v>
      </c>
      <c r="C14" s="8" t="s">
        <v>13</v>
      </c>
      <c r="D14" s="28">
        <v>0.5</v>
      </c>
      <c r="E14" s="13">
        <v>104000</v>
      </c>
      <c r="F14" s="88">
        <v>17</v>
      </c>
      <c r="G14" s="89">
        <v>1</v>
      </c>
      <c r="H14" s="74">
        <f t="shared" si="0"/>
        <v>17</v>
      </c>
      <c r="I14" s="102">
        <f>D14*H14*1400</f>
        <v>11900</v>
      </c>
      <c r="J14" s="102">
        <f t="shared" si="1"/>
        <v>63900</v>
      </c>
    </row>
    <row r="15" spans="1:10" x14ac:dyDescent="0.3">
      <c r="B15" s="8">
        <v>6</v>
      </c>
      <c r="C15" s="8" t="s">
        <v>14</v>
      </c>
      <c r="D15" s="28">
        <v>1</v>
      </c>
      <c r="E15" s="13">
        <v>104000</v>
      </c>
      <c r="F15" s="88">
        <v>17</v>
      </c>
      <c r="G15" s="89">
        <v>1</v>
      </c>
      <c r="H15" s="74">
        <f t="shared" si="0"/>
        <v>17</v>
      </c>
      <c r="I15" s="102">
        <f>D15*H15*1400</f>
        <v>23800</v>
      </c>
      <c r="J15" s="102">
        <f t="shared" si="1"/>
        <v>127800</v>
      </c>
    </row>
    <row r="16" spans="1:10" x14ac:dyDescent="0.3">
      <c r="B16" s="8">
        <v>7</v>
      </c>
      <c r="C16" s="8" t="s">
        <v>15</v>
      </c>
      <c r="D16" s="31">
        <v>1</v>
      </c>
      <c r="E16" s="13">
        <v>104000</v>
      </c>
      <c r="F16" s="88">
        <v>17</v>
      </c>
      <c r="G16" s="89">
        <v>1</v>
      </c>
      <c r="H16" s="74">
        <f t="shared" si="0"/>
        <v>17</v>
      </c>
      <c r="I16" s="102">
        <f>D16*H16*1400</f>
        <v>23800</v>
      </c>
      <c r="J16" s="102">
        <f t="shared" si="1"/>
        <v>127800</v>
      </c>
    </row>
    <row r="17" spans="2:10" x14ac:dyDescent="0.3">
      <c r="B17" s="8">
        <v>8</v>
      </c>
      <c r="C17" s="8" t="s">
        <v>16</v>
      </c>
      <c r="D17" s="31">
        <v>0.25</v>
      </c>
      <c r="E17" s="13">
        <v>104000</v>
      </c>
      <c r="F17" s="88">
        <v>17</v>
      </c>
      <c r="G17" s="89">
        <v>1</v>
      </c>
      <c r="H17" s="74">
        <f t="shared" si="0"/>
        <v>17</v>
      </c>
      <c r="I17" s="102">
        <f>D17*H17*1400</f>
        <v>5950</v>
      </c>
      <c r="J17" s="102">
        <f t="shared" si="1"/>
        <v>31950</v>
      </c>
    </row>
    <row r="18" spans="2:10" x14ac:dyDescent="0.3">
      <c r="B18" s="161" t="s">
        <v>17</v>
      </c>
      <c r="C18" s="162"/>
      <c r="D18" s="32">
        <f>SUM(D10:D17)</f>
        <v>6.25</v>
      </c>
      <c r="E18" s="1">
        <f>SUM(E10:E17)</f>
        <v>899000</v>
      </c>
      <c r="F18" s="90"/>
      <c r="G18" s="90"/>
      <c r="H18" s="74"/>
      <c r="I18" s="102">
        <f>SUM(I10:I17)</f>
        <v>153750</v>
      </c>
      <c r="J18" s="102">
        <f>SUM(J10:J17)</f>
        <v>870750</v>
      </c>
    </row>
    <row r="19" spans="2:10" x14ac:dyDescent="0.3">
      <c r="B19" s="20"/>
      <c r="C19" s="20"/>
      <c r="D19" s="3"/>
      <c r="E19" s="3"/>
      <c r="F19" s="3"/>
      <c r="G19" s="3"/>
    </row>
    <row r="20" spans="2:10" x14ac:dyDescent="0.3">
      <c r="B20" s="152" t="s">
        <v>67</v>
      </c>
      <c r="C20" s="153"/>
      <c r="D20" s="153"/>
      <c r="E20" s="153"/>
      <c r="F20" s="153"/>
      <c r="G20" s="153"/>
    </row>
    <row r="21" spans="2:10" x14ac:dyDescent="0.3">
      <c r="J21">
        <f>SUM(J18*12)</f>
        <v>10449000</v>
      </c>
    </row>
    <row r="23" spans="2:10" x14ac:dyDescent="0.3">
      <c r="C23">
        <f>G18*12</f>
        <v>0</v>
      </c>
    </row>
  </sheetData>
  <mergeCells count="6">
    <mergeCell ref="C4:D4"/>
    <mergeCell ref="C3:D3"/>
    <mergeCell ref="B20:G20"/>
    <mergeCell ref="B6:G6"/>
    <mergeCell ref="B7:C7"/>
    <mergeCell ref="B18:C18"/>
  </mergeCells>
  <pageMargins left="0.31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"/>
  <sheetViews>
    <sheetView topLeftCell="A5" workbookViewId="0">
      <selection activeCell="I23" sqref="I23"/>
    </sheetView>
  </sheetViews>
  <sheetFormatPr defaultRowHeight="14.4" x14ac:dyDescent="0.3"/>
  <cols>
    <col min="1" max="1" width="7.5546875" customWidth="1"/>
    <col min="2" max="2" width="25.88671875" customWidth="1"/>
    <col min="3" max="3" width="13.5546875" customWidth="1"/>
    <col min="4" max="4" width="17.44140625" customWidth="1"/>
    <col min="5" max="5" width="10.109375" customWidth="1"/>
    <col min="6" max="6" width="9.6640625" customWidth="1"/>
    <col min="8" max="8" width="10" customWidth="1"/>
    <col min="9" max="9" width="15.44140625" bestFit="1" customWidth="1"/>
  </cols>
  <sheetData>
    <row r="2" spans="1:9" x14ac:dyDescent="0.3">
      <c r="A2" s="15"/>
      <c r="B2" s="15"/>
      <c r="C2" s="15"/>
      <c r="D2" s="16" t="s">
        <v>41</v>
      </c>
      <c r="E2" s="15"/>
    </row>
    <row r="3" spans="1:9" x14ac:dyDescent="0.3">
      <c r="A3" s="15"/>
      <c r="B3" s="154" t="s">
        <v>0</v>
      </c>
      <c r="C3" s="154"/>
      <c r="D3" s="15"/>
    </row>
    <row r="4" spans="1:9" ht="45" customHeight="1" x14ac:dyDescent="0.3">
      <c r="A4" s="17"/>
      <c r="B4" s="154" t="s">
        <v>127</v>
      </c>
      <c r="C4" s="154"/>
      <c r="D4" s="15"/>
    </row>
    <row r="5" spans="1:9" ht="9" customHeight="1" x14ac:dyDescent="0.3">
      <c r="A5" s="17"/>
      <c r="B5" s="15"/>
      <c r="C5" s="18"/>
      <c r="D5" s="18"/>
      <c r="E5" s="18"/>
      <c r="F5" s="18"/>
    </row>
    <row r="6" spans="1:9" ht="34.5" customHeight="1" x14ac:dyDescent="0.3">
      <c r="A6" s="155" t="s">
        <v>20</v>
      </c>
      <c r="B6" s="155"/>
      <c r="C6" s="155"/>
      <c r="D6" s="155"/>
      <c r="E6" s="155"/>
      <c r="F6" s="155"/>
    </row>
    <row r="7" spans="1:9" ht="33" customHeight="1" x14ac:dyDescent="0.3">
      <c r="A7" s="155" t="s">
        <v>2</v>
      </c>
      <c r="B7" s="155"/>
      <c r="C7" s="4" t="s">
        <v>3</v>
      </c>
      <c r="D7" s="19"/>
      <c r="E7" s="19"/>
      <c r="F7" s="19"/>
    </row>
    <row r="8" spans="1:9" ht="82.8" x14ac:dyDescent="0.3">
      <c r="A8" s="36" t="s">
        <v>4</v>
      </c>
      <c r="B8" s="9" t="s">
        <v>5</v>
      </c>
      <c r="C8" s="10" t="s">
        <v>6</v>
      </c>
      <c r="D8" s="11" t="s">
        <v>100</v>
      </c>
      <c r="E8" s="11" t="s">
        <v>137</v>
      </c>
      <c r="F8" s="11" t="s">
        <v>138</v>
      </c>
      <c r="G8" s="11" t="s">
        <v>139</v>
      </c>
      <c r="H8" s="11" t="s">
        <v>7</v>
      </c>
      <c r="I8" s="10" t="s">
        <v>8</v>
      </c>
    </row>
    <row r="9" spans="1:9" x14ac:dyDescent="0.3">
      <c r="A9" s="8">
        <v>1</v>
      </c>
      <c r="B9" s="8">
        <v>2</v>
      </c>
      <c r="C9" s="8">
        <v>3</v>
      </c>
      <c r="D9" s="8">
        <v>4</v>
      </c>
      <c r="E9" s="12">
        <v>5</v>
      </c>
      <c r="F9" s="12">
        <v>6</v>
      </c>
      <c r="G9" s="12">
        <v>7</v>
      </c>
      <c r="H9" s="12">
        <v>8</v>
      </c>
      <c r="I9" s="27">
        <v>9</v>
      </c>
    </row>
    <row r="10" spans="1:9" x14ac:dyDescent="0.3">
      <c r="A10" s="8">
        <v>1</v>
      </c>
      <c r="B10" s="8" t="s">
        <v>9</v>
      </c>
      <c r="C10" s="28">
        <v>1</v>
      </c>
      <c r="D10" s="13">
        <v>160000</v>
      </c>
      <c r="E10" s="78">
        <v>18</v>
      </c>
      <c r="F10" s="79">
        <v>1</v>
      </c>
      <c r="G10" s="91">
        <f t="shared" ref="G10:G17" si="0">E10/F10</f>
        <v>18</v>
      </c>
      <c r="H10" s="101">
        <f>G10*1400+F10*5000</f>
        <v>30200</v>
      </c>
      <c r="I10" s="101">
        <f t="shared" ref="I10:I17" si="1">C10*D10+H10</f>
        <v>190200</v>
      </c>
    </row>
    <row r="11" spans="1:9" x14ac:dyDescent="0.3">
      <c r="A11" s="8">
        <v>2</v>
      </c>
      <c r="B11" s="8" t="s">
        <v>10</v>
      </c>
      <c r="C11" s="28">
        <v>0.5</v>
      </c>
      <c r="D11" s="13">
        <v>104000</v>
      </c>
      <c r="E11" s="78">
        <v>18</v>
      </c>
      <c r="F11" s="79">
        <v>1</v>
      </c>
      <c r="G11" s="91">
        <f t="shared" si="0"/>
        <v>18</v>
      </c>
      <c r="H11" s="101">
        <f t="shared" ref="H11:H16" si="2">G11*1400*C11</f>
        <v>12600</v>
      </c>
      <c r="I11" s="101">
        <f t="shared" si="1"/>
        <v>64600</v>
      </c>
    </row>
    <row r="12" spans="1:9" x14ac:dyDescent="0.3">
      <c r="A12" s="8">
        <v>3</v>
      </c>
      <c r="B12" s="8" t="s">
        <v>11</v>
      </c>
      <c r="C12" s="28">
        <v>1</v>
      </c>
      <c r="D12" s="13">
        <v>115000</v>
      </c>
      <c r="E12" s="78">
        <v>18</v>
      </c>
      <c r="F12" s="79">
        <v>1</v>
      </c>
      <c r="G12" s="91">
        <f t="shared" si="0"/>
        <v>18</v>
      </c>
      <c r="H12" s="101">
        <f t="shared" si="2"/>
        <v>25200</v>
      </c>
      <c r="I12" s="101">
        <f t="shared" si="1"/>
        <v>140200</v>
      </c>
    </row>
    <row r="13" spans="1:9" x14ac:dyDescent="0.3">
      <c r="A13" s="8">
        <v>4</v>
      </c>
      <c r="B13" s="8" t="s">
        <v>12</v>
      </c>
      <c r="C13" s="28">
        <v>1</v>
      </c>
      <c r="D13" s="13">
        <v>104000</v>
      </c>
      <c r="E13" s="78">
        <v>18</v>
      </c>
      <c r="F13" s="79">
        <v>1</v>
      </c>
      <c r="G13" s="91">
        <f t="shared" si="0"/>
        <v>18</v>
      </c>
      <c r="H13" s="101">
        <f t="shared" si="2"/>
        <v>25200</v>
      </c>
      <c r="I13" s="101">
        <f t="shared" si="1"/>
        <v>129200</v>
      </c>
    </row>
    <row r="14" spans="1:9" x14ac:dyDescent="0.3">
      <c r="A14" s="8">
        <v>5</v>
      </c>
      <c r="B14" s="8" t="s">
        <v>13</v>
      </c>
      <c r="C14" s="28">
        <v>0.5</v>
      </c>
      <c r="D14" s="13">
        <v>104000</v>
      </c>
      <c r="E14" s="78">
        <v>18</v>
      </c>
      <c r="F14" s="79">
        <v>1</v>
      </c>
      <c r="G14" s="91">
        <f t="shared" si="0"/>
        <v>18</v>
      </c>
      <c r="H14" s="101">
        <f t="shared" si="2"/>
        <v>12600</v>
      </c>
      <c r="I14" s="101">
        <f t="shared" si="1"/>
        <v>64600</v>
      </c>
    </row>
    <row r="15" spans="1:9" x14ac:dyDescent="0.3">
      <c r="A15" s="8">
        <v>6</v>
      </c>
      <c r="B15" s="8" t="s">
        <v>14</v>
      </c>
      <c r="C15" s="28">
        <v>1</v>
      </c>
      <c r="D15" s="13">
        <v>104000</v>
      </c>
      <c r="E15" s="78">
        <v>18</v>
      </c>
      <c r="F15" s="79">
        <v>1</v>
      </c>
      <c r="G15" s="91">
        <f t="shared" si="0"/>
        <v>18</v>
      </c>
      <c r="H15" s="101">
        <f t="shared" si="2"/>
        <v>25200</v>
      </c>
      <c r="I15" s="101">
        <f t="shared" si="1"/>
        <v>129200</v>
      </c>
    </row>
    <row r="16" spans="1:9" x14ac:dyDescent="0.3">
      <c r="A16" s="8">
        <v>7</v>
      </c>
      <c r="B16" s="8" t="s">
        <v>15</v>
      </c>
      <c r="C16" s="31">
        <v>1</v>
      </c>
      <c r="D16" s="13">
        <v>104000</v>
      </c>
      <c r="E16" s="78">
        <v>18</v>
      </c>
      <c r="F16" s="79">
        <v>1</v>
      </c>
      <c r="G16" s="91">
        <f t="shared" si="0"/>
        <v>18</v>
      </c>
      <c r="H16" s="101">
        <f t="shared" si="2"/>
        <v>25200</v>
      </c>
      <c r="I16" s="101">
        <f t="shared" si="1"/>
        <v>129200</v>
      </c>
    </row>
    <row r="17" spans="1:9" x14ac:dyDescent="0.3">
      <c r="A17" s="8">
        <v>8</v>
      </c>
      <c r="B17" s="8" t="s">
        <v>16</v>
      </c>
      <c r="C17" s="31">
        <v>0.25</v>
      </c>
      <c r="D17" s="13">
        <v>104000</v>
      </c>
      <c r="E17" s="78">
        <v>18</v>
      </c>
      <c r="F17" s="79">
        <v>1</v>
      </c>
      <c r="G17" s="91">
        <f t="shared" si="0"/>
        <v>18</v>
      </c>
      <c r="H17" s="101">
        <f>G17*C17*1400</f>
        <v>6300</v>
      </c>
      <c r="I17" s="101">
        <f t="shared" si="1"/>
        <v>32300</v>
      </c>
    </row>
    <row r="18" spans="1:9" x14ac:dyDescent="0.3">
      <c r="A18" s="161" t="s">
        <v>17</v>
      </c>
      <c r="B18" s="162"/>
      <c r="C18" s="32">
        <f>SUM(C10:C17)</f>
        <v>6.25</v>
      </c>
      <c r="D18" s="1">
        <f>SUM(D10:D17)</f>
        <v>899000</v>
      </c>
      <c r="E18" s="82"/>
      <c r="F18" s="82"/>
      <c r="G18" s="91"/>
      <c r="H18" s="101">
        <f>SUM(H10:H17)</f>
        <v>162500</v>
      </c>
      <c r="I18" s="101">
        <f>SUM(I10:I17)</f>
        <v>879500</v>
      </c>
    </row>
    <row r="19" spans="1:9" x14ac:dyDescent="0.3">
      <c r="A19" s="152" t="s">
        <v>66</v>
      </c>
      <c r="B19" s="153"/>
      <c r="C19" s="153"/>
      <c r="D19" s="153"/>
      <c r="E19" s="153"/>
      <c r="F19" s="153"/>
    </row>
    <row r="22" spans="1:9" x14ac:dyDescent="0.3">
      <c r="B22">
        <f>F18*12</f>
        <v>0</v>
      </c>
      <c r="I22">
        <f>SUM(I18*12)</f>
        <v>10554000</v>
      </c>
    </row>
  </sheetData>
  <mergeCells count="6">
    <mergeCell ref="A19:F19"/>
    <mergeCell ref="B3:C3"/>
    <mergeCell ref="B4:C4"/>
    <mergeCell ref="A6:F6"/>
    <mergeCell ref="A7:B7"/>
    <mergeCell ref="A18:B18"/>
  </mergeCells>
  <pageMargins left="0.5" right="0.44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"/>
  <sheetViews>
    <sheetView topLeftCell="A5" workbookViewId="0">
      <selection activeCell="I23" sqref="I23"/>
    </sheetView>
  </sheetViews>
  <sheetFormatPr defaultRowHeight="14.4" x14ac:dyDescent="0.3"/>
  <cols>
    <col min="1" max="1" width="7.44140625" customWidth="1"/>
    <col min="2" max="2" width="25.88671875" bestFit="1" customWidth="1"/>
    <col min="3" max="3" width="10.109375" customWidth="1"/>
    <col min="4" max="4" width="16.33203125" customWidth="1"/>
    <col min="5" max="5" width="9.33203125" bestFit="1" customWidth="1"/>
    <col min="6" max="6" width="12.6640625" customWidth="1"/>
    <col min="8" max="8" width="10.44140625" bestFit="1" customWidth="1"/>
    <col min="9" max="9" width="14.33203125" bestFit="1" customWidth="1"/>
  </cols>
  <sheetData>
    <row r="2" spans="1:9" x14ac:dyDescent="0.3">
      <c r="A2" s="15"/>
      <c r="B2" s="15"/>
      <c r="C2" s="15"/>
      <c r="D2" s="15" t="s">
        <v>36</v>
      </c>
      <c r="E2" s="15"/>
      <c r="F2" s="16"/>
    </row>
    <row r="3" spans="1:9" x14ac:dyDescent="0.3">
      <c r="A3" s="15"/>
      <c r="B3" s="154" t="s">
        <v>0</v>
      </c>
      <c r="C3" s="154"/>
      <c r="D3" s="15"/>
    </row>
    <row r="4" spans="1:9" ht="56.25" customHeight="1" x14ac:dyDescent="0.3">
      <c r="A4" s="17"/>
      <c r="B4" s="154" t="s">
        <v>128</v>
      </c>
      <c r="C4" s="154"/>
      <c r="D4" s="15"/>
    </row>
    <row r="5" spans="1:9" ht="8.25" customHeight="1" x14ac:dyDescent="0.3">
      <c r="A5" s="17"/>
      <c r="B5" s="15"/>
      <c r="C5" s="18"/>
      <c r="D5" s="18"/>
      <c r="E5" s="18"/>
      <c r="F5" s="18"/>
    </row>
    <row r="6" spans="1:9" ht="30.75" customHeight="1" x14ac:dyDescent="0.3">
      <c r="A6" s="155" t="s">
        <v>21</v>
      </c>
      <c r="B6" s="155"/>
      <c r="C6" s="155"/>
      <c r="D6" s="155"/>
      <c r="E6" s="155"/>
      <c r="F6" s="155"/>
    </row>
    <row r="7" spans="1:9" ht="33" customHeight="1" x14ac:dyDescent="0.3">
      <c r="A7" s="155" t="s">
        <v>2</v>
      </c>
      <c r="B7" s="155"/>
      <c r="C7" s="4" t="s">
        <v>3</v>
      </c>
      <c r="D7" s="19"/>
      <c r="E7" s="19"/>
      <c r="F7" s="19"/>
    </row>
    <row r="8" spans="1:9" ht="82.8" x14ac:dyDescent="0.3">
      <c r="A8" s="36" t="s">
        <v>4</v>
      </c>
      <c r="B8" s="9" t="s">
        <v>5</v>
      </c>
      <c r="C8" s="10" t="s">
        <v>6</v>
      </c>
      <c r="D8" s="11" t="s">
        <v>100</v>
      </c>
      <c r="E8" s="11" t="s">
        <v>137</v>
      </c>
      <c r="F8" s="11" t="s">
        <v>138</v>
      </c>
      <c r="G8" s="11" t="s">
        <v>139</v>
      </c>
      <c r="H8" s="11" t="s">
        <v>7</v>
      </c>
      <c r="I8" s="10" t="s">
        <v>8</v>
      </c>
    </row>
    <row r="9" spans="1:9" x14ac:dyDescent="0.3">
      <c r="A9" s="8">
        <v>1</v>
      </c>
      <c r="B9" s="8">
        <v>2</v>
      </c>
      <c r="C9" s="8">
        <v>3</v>
      </c>
      <c r="D9" s="8">
        <v>4</v>
      </c>
      <c r="E9" s="12"/>
      <c r="F9" s="12">
        <v>5</v>
      </c>
      <c r="G9" s="12">
        <v>6</v>
      </c>
      <c r="H9" s="12">
        <v>7</v>
      </c>
      <c r="I9" s="12">
        <v>8</v>
      </c>
    </row>
    <row r="10" spans="1:9" x14ac:dyDescent="0.3">
      <c r="A10" s="8">
        <v>1</v>
      </c>
      <c r="B10" s="8" t="s">
        <v>9</v>
      </c>
      <c r="C10" s="28">
        <v>1</v>
      </c>
      <c r="D10" s="13">
        <v>160000</v>
      </c>
      <c r="E10" s="78">
        <v>24</v>
      </c>
      <c r="F10" s="79">
        <v>1</v>
      </c>
      <c r="G10" s="91">
        <f t="shared" ref="G10:G17" si="0">E10/F10</f>
        <v>24</v>
      </c>
      <c r="H10" s="100"/>
      <c r="I10" s="100">
        <f>C10*D10</f>
        <v>160000</v>
      </c>
    </row>
    <row r="11" spans="1:9" x14ac:dyDescent="0.3">
      <c r="A11" s="8">
        <v>2</v>
      </c>
      <c r="B11" s="8" t="s">
        <v>10</v>
      </c>
      <c r="C11" s="28">
        <v>0.5</v>
      </c>
      <c r="D11" s="13">
        <v>104000</v>
      </c>
      <c r="E11" s="78">
        <v>24</v>
      </c>
      <c r="F11" s="79">
        <v>1</v>
      </c>
      <c r="G11" s="91">
        <f t="shared" si="0"/>
        <v>24</v>
      </c>
      <c r="H11" s="100">
        <f t="shared" ref="H11:H17" si="1">C11*G11*1400</f>
        <v>16800</v>
      </c>
      <c r="I11" s="100">
        <f t="shared" ref="I11:I17" si="2">C11*D11+H11</f>
        <v>68800</v>
      </c>
    </row>
    <row r="12" spans="1:9" x14ac:dyDescent="0.3">
      <c r="A12" s="8">
        <v>3</v>
      </c>
      <c r="B12" s="8" t="s">
        <v>11</v>
      </c>
      <c r="C12" s="28">
        <v>1</v>
      </c>
      <c r="D12" s="13">
        <v>115000</v>
      </c>
      <c r="E12" s="78">
        <v>24</v>
      </c>
      <c r="F12" s="79">
        <v>1</v>
      </c>
      <c r="G12" s="91">
        <f t="shared" si="0"/>
        <v>24</v>
      </c>
      <c r="H12" s="100">
        <f t="shared" si="1"/>
        <v>33600</v>
      </c>
      <c r="I12" s="100">
        <f t="shared" si="2"/>
        <v>148600</v>
      </c>
    </row>
    <row r="13" spans="1:9" x14ac:dyDescent="0.3">
      <c r="A13" s="8">
        <v>4</v>
      </c>
      <c r="B13" s="8" t="s">
        <v>12</v>
      </c>
      <c r="C13" s="28">
        <v>1</v>
      </c>
      <c r="D13" s="13">
        <v>104000</v>
      </c>
      <c r="E13" s="78">
        <v>24</v>
      </c>
      <c r="F13" s="79">
        <v>1</v>
      </c>
      <c r="G13" s="91">
        <f t="shared" si="0"/>
        <v>24</v>
      </c>
      <c r="H13" s="100">
        <f t="shared" si="1"/>
        <v>33600</v>
      </c>
      <c r="I13" s="100">
        <f t="shared" si="2"/>
        <v>137600</v>
      </c>
    </row>
    <row r="14" spans="1:9" x14ac:dyDescent="0.3">
      <c r="A14" s="8">
        <v>5</v>
      </c>
      <c r="B14" s="8" t="s">
        <v>13</v>
      </c>
      <c r="C14" s="28">
        <v>0.5</v>
      </c>
      <c r="D14" s="13">
        <v>104000</v>
      </c>
      <c r="E14" s="78">
        <v>24</v>
      </c>
      <c r="F14" s="79">
        <v>1</v>
      </c>
      <c r="G14" s="91">
        <f t="shared" si="0"/>
        <v>24</v>
      </c>
      <c r="H14" s="100">
        <f t="shared" si="1"/>
        <v>16800</v>
      </c>
      <c r="I14" s="100">
        <f t="shared" si="2"/>
        <v>68800</v>
      </c>
    </row>
    <row r="15" spans="1:9" x14ac:dyDescent="0.3">
      <c r="A15" s="8">
        <v>6</v>
      </c>
      <c r="B15" s="8" t="s">
        <v>14</v>
      </c>
      <c r="C15" s="28">
        <v>1</v>
      </c>
      <c r="D15" s="13">
        <v>104000</v>
      </c>
      <c r="E15" s="78">
        <v>24</v>
      </c>
      <c r="F15" s="79">
        <v>1</v>
      </c>
      <c r="G15" s="91">
        <f t="shared" si="0"/>
        <v>24</v>
      </c>
      <c r="H15" s="100">
        <f t="shared" si="1"/>
        <v>33600</v>
      </c>
      <c r="I15" s="100">
        <f t="shared" si="2"/>
        <v>137600</v>
      </c>
    </row>
    <row r="16" spans="1:9" x14ac:dyDescent="0.3">
      <c r="A16" s="8">
        <v>7</v>
      </c>
      <c r="B16" s="8" t="s">
        <v>15</v>
      </c>
      <c r="C16" s="31">
        <v>1</v>
      </c>
      <c r="D16" s="13">
        <v>104000</v>
      </c>
      <c r="E16" s="78">
        <v>24</v>
      </c>
      <c r="F16" s="79">
        <v>1</v>
      </c>
      <c r="G16" s="91">
        <f t="shared" si="0"/>
        <v>24</v>
      </c>
      <c r="H16" s="100">
        <f t="shared" si="1"/>
        <v>33600</v>
      </c>
      <c r="I16" s="100">
        <f t="shared" si="2"/>
        <v>137600</v>
      </c>
    </row>
    <row r="17" spans="1:9" x14ac:dyDescent="0.3">
      <c r="A17" s="8">
        <v>8</v>
      </c>
      <c r="B17" s="8" t="s">
        <v>16</v>
      </c>
      <c r="C17" s="31">
        <v>0.25</v>
      </c>
      <c r="D17" s="13">
        <v>104000</v>
      </c>
      <c r="E17" s="78">
        <v>24</v>
      </c>
      <c r="F17" s="79">
        <v>1</v>
      </c>
      <c r="G17" s="91">
        <f t="shared" si="0"/>
        <v>24</v>
      </c>
      <c r="H17" s="100">
        <f t="shared" si="1"/>
        <v>8400</v>
      </c>
      <c r="I17" s="100">
        <f t="shared" si="2"/>
        <v>34400</v>
      </c>
    </row>
    <row r="18" spans="1:9" x14ac:dyDescent="0.3">
      <c r="A18" s="161" t="s">
        <v>17</v>
      </c>
      <c r="B18" s="162"/>
      <c r="C18" s="32">
        <f>SUM(C10:C17)</f>
        <v>6.25</v>
      </c>
      <c r="D18" s="1">
        <f>SUM(D10:D17)</f>
        <v>899000</v>
      </c>
      <c r="E18" s="82"/>
      <c r="F18" s="82"/>
      <c r="G18" s="91"/>
      <c r="H18" s="100">
        <f>SUM(H10:H17)</f>
        <v>176400</v>
      </c>
      <c r="I18" s="100">
        <f>SUM(I10:I17)</f>
        <v>893400</v>
      </c>
    </row>
    <row r="19" spans="1:9" x14ac:dyDescent="0.3">
      <c r="A19" s="152" t="s">
        <v>65</v>
      </c>
      <c r="B19" s="153"/>
      <c r="C19" s="153"/>
      <c r="D19" s="153"/>
      <c r="E19" s="153"/>
      <c r="F19" s="153"/>
    </row>
    <row r="22" spans="1:9" x14ac:dyDescent="0.3">
      <c r="B22">
        <f>F18*12</f>
        <v>0</v>
      </c>
      <c r="I22">
        <f>SUM(I18*12)</f>
        <v>10720800</v>
      </c>
    </row>
  </sheetData>
  <mergeCells count="6">
    <mergeCell ref="A19:F19"/>
    <mergeCell ref="B3:C3"/>
    <mergeCell ref="B4:C4"/>
    <mergeCell ref="A6:F6"/>
    <mergeCell ref="A7:B7"/>
    <mergeCell ref="A18:B18"/>
  </mergeCells>
  <pageMargins left="0.7" right="0.22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"/>
  <sheetViews>
    <sheetView topLeftCell="A5" workbookViewId="0">
      <selection activeCell="I22" sqref="I22"/>
    </sheetView>
  </sheetViews>
  <sheetFormatPr defaultRowHeight="14.4" x14ac:dyDescent="0.3"/>
  <cols>
    <col min="1" max="1" width="7.109375" customWidth="1"/>
    <col min="2" max="2" width="25.88671875" bestFit="1" customWidth="1"/>
    <col min="4" max="4" width="17" customWidth="1"/>
    <col min="5" max="5" width="10.109375" customWidth="1"/>
    <col min="6" max="6" width="11" customWidth="1"/>
    <col min="8" max="8" width="9.44140625" customWidth="1"/>
    <col min="9" max="9" width="15" customWidth="1"/>
  </cols>
  <sheetData>
    <row r="2" spans="1:9" x14ac:dyDescent="0.3">
      <c r="A2" s="15"/>
      <c r="B2" s="15"/>
      <c r="C2" s="15"/>
      <c r="D2" s="16" t="s">
        <v>73</v>
      </c>
      <c r="E2" s="15"/>
    </row>
    <row r="3" spans="1:9" x14ac:dyDescent="0.3">
      <c r="A3" s="15"/>
      <c r="B3" s="154" t="s">
        <v>0</v>
      </c>
      <c r="C3" s="154"/>
      <c r="D3" s="15"/>
    </row>
    <row r="4" spans="1:9" ht="46.5" customHeight="1" x14ac:dyDescent="0.3">
      <c r="A4" s="17"/>
      <c r="B4" s="154" t="s">
        <v>129</v>
      </c>
      <c r="C4" s="154"/>
      <c r="D4" s="15"/>
    </row>
    <row r="5" spans="1:9" ht="45" customHeight="1" x14ac:dyDescent="0.3">
      <c r="A5" s="155" t="s">
        <v>22</v>
      </c>
      <c r="B5" s="155"/>
      <c r="C5" s="155"/>
      <c r="D5" s="155"/>
      <c r="E5" s="155"/>
      <c r="F5" s="155"/>
    </row>
    <row r="6" spans="1:9" ht="33" customHeight="1" x14ac:dyDescent="0.3">
      <c r="A6" s="155" t="s">
        <v>2</v>
      </c>
      <c r="B6" s="155"/>
      <c r="C6" s="4" t="s">
        <v>3</v>
      </c>
      <c r="D6" s="19"/>
      <c r="E6" s="19"/>
      <c r="F6" s="19"/>
    </row>
    <row r="7" spans="1:9" ht="82.8" x14ac:dyDescent="0.3">
      <c r="A7" s="36" t="s">
        <v>4</v>
      </c>
      <c r="B7" s="9" t="s">
        <v>5</v>
      </c>
      <c r="C7" s="10" t="s">
        <v>6</v>
      </c>
      <c r="D7" s="11" t="s">
        <v>100</v>
      </c>
      <c r="E7" s="11" t="s">
        <v>137</v>
      </c>
      <c r="F7" s="11" t="s">
        <v>138</v>
      </c>
      <c r="G7" s="11" t="s">
        <v>139</v>
      </c>
      <c r="H7" s="11" t="s">
        <v>7</v>
      </c>
      <c r="I7" s="10" t="s">
        <v>8</v>
      </c>
    </row>
    <row r="8" spans="1:9" x14ac:dyDescent="0.3">
      <c r="A8" s="8">
        <v>1</v>
      </c>
      <c r="B8" s="8">
        <v>2</v>
      </c>
      <c r="C8" s="8">
        <v>3</v>
      </c>
      <c r="D8" s="8">
        <v>4</v>
      </c>
      <c r="E8" s="12">
        <v>5</v>
      </c>
      <c r="F8" s="12">
        <v>6</v>
      </c>
      <c r="G8" s="12">
        <v>7</v>
      </c>
      <c r="H8" s="12">
        <v>8</v>
      </c>
      <c r="I8" s="27">
        <v>9</v>
      </c>
    </row>
    <row r="9" spans="1:9" x14ac:dyDescent="0.3">
      <c r="A9" s="8">
        <v>1</v>
      </c>
      <c r="B9" s="68" t="s">
        <v>9</v>
      </c>
      <c r="C9" s="28">
        <v>1</v>
      </c>
      <c r="D9" s="13">
        <v>160000</v>
      </c>
      <c r="E9" s="78">
        <v>24</v>
      </c>
      <c r="F9" s="79">
        <v>1</v>
      </c>
      <c r="G9" s="91">
        <f t="shared" ref="G9:G16" si="0">E9/F9</f>
        <v>24</v>
      </c>
      <c r="H9" s="101">
        <f>G9*1400+F9*5000</f>
        <v>38600</v>
      </c>
      <c r="I9" s="101">
        <f t="shared" ref="I9:I16" si="1">C9*D9+H9</f>
        <v>198600</v>
      </c>
    </row>
    <row r="10" spans="1:9" x14ac:dyDescent="0.3">
      <c r="A10" s="8">
        <v>2</v>
      </c>
      <c r="B10" s="8" t="s">
        <v>10</v>
      </c>
      <c r="C10" s="28">
        <v>0.5</v>
      </c>
      <c r="D10" s="13">
        <v>104000</v>
      </c>
      <c r="E10" s="78">
        <v>24</v>
      </c>
      <c r="F10" s="79">
        <v>1</v>
      </c>
      <c r="G10" s="91">
        <f t="shared" si="0"/>
        <v>24</v>
      </c>
      <c r="H10" s="101">
        <f>G10*1400*C10</f>
        <v>16800</v>
      </c>
      <c r="I10" s="101">
        <f t="shared" si="1"/>
        <v>68800</v>
      </c>
    </row>
    <row r="11" spans="1:9" x14ac:dyDescent="0.3">
      <c r="A11" s="8">
        <v>3</v>
      </c>
      <c r="B11" s="8" t="s">
        <v>11</v>
      </c>
      <c r="C11" s="28">
        <v>1</v>
      </c>
      <c r="D11" s="13">
        <v>115000</v>
      </c>
      <c r="E11" s="78">
        <v>24</v>
      </c>
      <c r="F11" s="79">
        <v>1</v>
      </c>
      <c r="G11" s="91">
        <f t="shared" si="0"/>
        <v>24</v>
      </c>
      <c r="H11" s="101">
        <f t="shared" ref="H11:H16" si="2">C11*G11*1400</f>
        <v>33600</v>
      </c>
      <c r="I11" s="101">
        <f t="shared" si="1"/>
        <v>148600</v>
      </c>
    </row>
    <row r="12" spans="1:9" x14ac:dyDescent="0.3">
      <c r="A12" s="8">
        <v>4</v>
      </c>
      <c r="B12" s="8" t="s">
        <v>12</v>
      </c>
      <c r="C12" s="28">
        <v>1</v>
      </c>
      <c r="D12" s="13">
        <v>104000</v>
      </c>
      <c r="E12" s="78">
        <v>24</v>
      </c>
      <c r="F12" s="79">
        <v>1</v>
      </c>
      <c r="G12" s="91">
        <f t="shared" si="0"/>
        <v>24</v>
      </c>
      <c r="H12" s="101">
        <f t="shared" si="2"/>
        <v>33600</v>
      </c>
      <c r="I12" s="101">
        <f t="shared" si="1"/>
        <v>137600</v>
      </c>
    </row>
    <row r="13" spans="1:9" x14ac:dyDescent="0.3">
      <c r="A13" s="8">
        <v>5</v>
      </c>
      <c r="B13" s="8" t="s">
        <v>13</v>
      </c>
      <c r="C13" s="28">
        <v>0.5</v>
      </c>
      <c r="D13" s="13">
        <v>104000</v>
      </c>
      <c r="E13" s="78">
        <v>24</v>
      </c>
      <c r="F13" s="79">
        <v>1</v>
      </c>
      <c r="G13" s="91">
        <f t="shared" si="0"/>
        <v>24</v>
      </c>
      <c r="H13" s="101">
        <f t="shared" si="2"/>
        <v>16800</v>
      </c>
      <c r="I13" s="101">
        <f t="shared" si="1"/>
        <v>68800</v>
      </c>
    </row>
    <row r="14" spans="1:9" x14ac:dyDescent="0.3">
      <c r="A14" s="8">
        <v>6</v>
      </c>
      <c r="B14" s="8" t="s">
        <v>14</v>
      </c>
      <c r="C14" s="28">
        <v>1</v>
      </c>
      <c r="D14" s="13">
        <v>104000</v>
      </c>
      <c r="E14" s="78">
        <v>24</v>
      </c>
      <c r="F14" s="79">
        <v>1</v>
      </c>
      <c r="G14" s="91">
        <f t="shared" si="0"/>
        <v>24</v>
      </c>
      <c r="H14" s="101">
        <f t="shared" si="2"/>
        <v>33600</v>
      </c>
      <c r="I14" s="101">
        <f t="shared" si="1"/>
        <v>137600</v>
      </c>
    </row>
    <row r="15" spans="1:9" x14ac:dyDescent="0.3">
      <c r="A15" s="8">
        <v>7</v>
      </c>
      <c r="B15" s="8" t="s">
        <v>15</v>
      </c>
      <c r="C15" s="31">
        <v>1</v>
      </c>
      <c r="D15" s="13">
        <v>104000</v>
      </c>
      <c r="E15" s="78">
        <v>24</v>
      </c>
      <c r="F15" s="79">
        <v>1</v>
      </c>
      <c r="G15" s="91">
        <f t="shared" si="0"/>
        <v>24</v>
      </c>
      <c r="H15" s="101">
        <f t="shared" si="2"/>
        <v>33600</v>
      </c>
      <c r="I15" s="101">
        <f t="shared" si="1"/>
        <v>137600</v>
      </c>
    </row>
    <row r="16" spans="1:9" x14ac:dyDescent="0.3">
      <c r="A16" s="8">
        <v>8</v>
      </c>
      <c r="B16" s="8" t="s">
        <v>16</v>
      </c>
      <c r="C16" s="31">
        <v>0.25</v>
      </c>
      <c r="D16" s="13">
        <v>104000</v>
      </c>
      <c r="E16" s="78">
        <v>24</v>
      </c>
      <c r="F16" s="79">
        <v>1</v>
      </c>
      <c r="G16" s="91">
        <f t="shared" si="0"/>
        <v>24</v>
      </c>
      <c r="H16" s="101">
        <f t="shared" si="2"/>
        <v>8400</v>
      </c>
      <c r="I16" s="101">
        <f t="shared" si="1"/>
        <v>34400</v>
      </c>
    </row>
    <row r="17" spans="1:9" x14ac:dyDescent="0.3">
      <c r="A17" s="161" t="s">
        <v>17</v>
      </c>
      <c r="B17" s="162"/>
      <c r="C17" s="32">
        <f>SUM(C9:C16)</f>
        <v>6.25</v>
      </c>
      <c r="D17" s="1">
        <f>SUM(D9:D16)</f>
        <v>899000</v>
      </c>
      <c r="E17" s="82"/>
      <c r="F17" s="82"/>
      <c r="G17" s="91"/>
      <c r="H17" s="101">
        <f>SUM(H9:H16)</f>
        <v>215000</v>
      </c>
      <c r="I17" s="100">
        <f>SUM(I9:I16)</f>
        <v>932000</v>
      </c>
    </row>
    <row r="18" spans="1:9" x14ac:dyDescent="0.3">
      <c r="A18" s="7"/>
      <c r="B18" s="17"/>
      <c r="C18" s="21"/>
      <c r="D18" s="22"/>
      <c r="E18" s="22"/>
      <c r="F18" s="23"/>
    </row>
    <row r="19" spans="1:9" x14ac:dyDescent="0.3">
      <c r="A19" s="152" t="s">
        <v>64</v>
      </c>
      <c r="B19" s="153"/>
      <c r="C19" s="153"/>
      <c r="D19" s="153"/>
      <c r="E19" s="153"/>
      <c r="F19" s="153"/>
    </row>
    <row r="21" spans="1:9" x14ac:dyDescent="0.3">
      <c r="I21">
        <f>SUM(I17*12)</f>
        <v>11184000</v>
      </c>
    </row>
    <row r="22" spans="1:9" x14ac:dyDescent="0.3">
      <c r="B22">
        <f>F17*12</f>
        <v>0</v>
      </c>
    </row>
  </sheetData>
  <mergeCells count="6">
    <mergeCell ref="A19:F19"/>
    <mergeCell ref="B3:C3"/>
    <mergeCell ref="B4:C4"/>
    <mergeCell ref="A5:F5"/>
    <mergeCell ref="A6:B6"/>
    <mergeCell ref="A17:B17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"/>
  <sheetViews>
    <sheetView topLeftCell="A5" workbookViewId="0">
      <selection activeCell="I21" sqref="I21"/>
    </sheetView>
  </sheetViews>
  <sheetFormatPr defaultRowHeight="14.4" x14ac:dyDescent="0.3"/>
  <cols>
    <col min="1" max="1" width="3.6640625" bestFit="1" customWidth="1"/>
    <col min="2" max="2" width="25.88671875" bestFit="1" customWidth="1"/>
    <col min="3" max="3" width="15.44140625" customWidth="1"/>
    <col min="4" max="4" width="17" customWidth="1"/>
    <col min="5" max="5" width="11.44140625" customWidth="1"/>
    <col min="6" max="6" width="11.33203125" customWidth="1"/>
    <col min="8" max="8" width="12.109375" bestFit="1" customWidth="1"/>
    <col min="9" max="9" width="10.44140625" customWidth="1"/>
  </cols>
  <sheetData>
    <row r="2" spans="1:9" x14ac:dyDescent="0.3">
      <c r="A2" s="15"/>
      <c r="B2" s="15"/>
      <c r="C2" s="15"/>
      <c r="D2" s="16" t="s">
        <v>38</v>
      </c>
      <c r="E2" s="15"/>
    </row>
    <row r="3" spans="1:9" ht="30" customHeight="1" x14ac:dyDescent="0.3">
      <c r="A3" s="15"/>
      <c r="B3" s="154" t="s">
        <v>0</v>
      </c>
      <c r="C3" s="154"/>
      <c r="D3" s="15"/>
    </row>
    <row r="4" spans="1:9" ht="41.25" customHeight="1" x14ac:dyDescent="0.3">
      <c r="A4" s="17"/>
      <c r="B4" s="154" t="s">
        <v>130</v>
      </c>
      <c r="C4" s="154"/>
      <c r="D4" s="15"/>
    </row>
    <row r="5" spans="1:9" ht="10.5" customHeight="1" x14ac:dyDescent="0.3">
      <c r="A5" s="17"/>
      <c r="B5" s="15"/>
      <c r="C5" s="18"/>
      <c r="D5" s="18"/>
      <c r="E5" s="18"/>
      <c r="F5" s="18"/>
    </row>
    <row r="6" spans="1:9" ht="48.75" customHeight="1" x14ac:dyDescent="0.3">
      <c r="A6" s="155" t="s">
        <v>24</v>
      </c>
      <c r="B6" s="155"/>
      <c r="C6" s="155"/>
      <c r="D6" s="155"/>
      <c r="E6" s="155"/>
      <c r="F6" s="155"/>
    </row>
    <row r="7" spans="1:9" ht="36.75" customHeight="1" x14ac:dyDescent="0.3">
      <c r="A7" s="155" t="s">
        <v>2</v>
      </c>
      <c r="B7" s="155"/>
      <c r="C7" s="4" t="s">
        <v>3</v>
      </c>
      <c r="D7" s="19"/>
      <c r="E7" s="19"/>
      <c r="F7" s="19"/>
    </row>
    <row r="8" spans="1:9" ht="82.8" x14ac:dyDescent="0.3">
      <c r="A8" s="36" t="s">
        <v>4</v>
      </c>
      <c r="B8" s="9" t="s">
        <v>5</v>
      </c>
      <c r="C8" s="10" t="s">
        <v>6</v>
      </c>
      <c r="D8" s="11" t="s">
        <v>100</v>
      </c>
      <c r="E8" s="11" t="s">
        <v>137</v>
      </c>
      <c r="F8" s="11" t="s">
        <v>138</v>
      </c>
      <c r="G8" s="11" t="s">
        <v>139</v>
      </c>
      <c r="H8" s="11" t="s">
        <v>7</v>
      </c>
      <c r="I8" s="10" t="s">
        <v>8</v>
      </c>
    </row>
    <row r="9" spans="1:9" x14ac:dyDescent="0.3">
      <c r="A9" s="8">
        <v>1</v>
      </c>
      <c r="B9" s="8">
        <v>2</v>
      </c>
      <c r="C9" s="8">
        <v>3</v>
      </c>
      <c r="D9" s="8">
        <v>4</v>
      </c>
      <c r="E9" s="12">
        <v>5</v>
      </c>
      <c r="F9" s="12">
        <v>6</v>
      </c>
      <c r="G9" s="12">
        <v>7</v>
      </c>
      <c r="H9" s="12">
        <v>8</v>
      </c>
      <c r="I9" s="27">
        <v>9</v>
      </c>
    </row>
    <row r="10" spans="1:9" x14ac:dyDescent="0.3">
      <c r="A10" s="8">
        <v>1</v>
      </c>
      <c r="B10" s="68" t="s">
        <v>9</v>
      </c>
      <c r="C10" s="28">
        <v>1</v>
      </c>
      <c r="D10" s="13">
        <v>160000</v>
      </c>
      <c r="E10" s="103">
        <v>16</v>
      </c>
      <c r="F10" s="104">
        <v>1</v>
      </c>
      <c r="G10" s="100">
        <f t="shared" ref="G10:G17" si="0">E10/F10</f>
        <v>16</v>
      </c>
      <c r="H10" s="100">
        <f>E10*1400*C10+F10*5000</f>
        <v>27400</v>
      </c>
      <c r="I10" s="100">
        <f t="shared" ref="I10:I17" si="1">C10*D10+H10</f>
        <v>187400</v>
      </c>
    </row>
    <row r="11" spans="1:9" x14ac:dyDescent="0.3">
      <c r="A11" s="8">
        <v>2</v>
      </c>
      <c r="B11" s="8" t="s">
        <v>10</v>
      </c>
      <c r="C11" s="28">
        <v>0.5</v>
      </c>
      <c r="D11" s="13">
        <v>104000</v>
      </c>
      <c r="E11" s="103">
        <v>16</v>
      </c>
      <c r="F11" s="104">
        <v>1</v>
      </c>
      <c r="G11" s="100">
        <f t="shared" si="0"/>
        <v>16</v>
      </c>
      <c r="H11" s="100">
        <f>E11*1400*C11</f>
        <v>11200</v>
      </c>
      <c r="I11" s="100">
        <f t="shared" si="1"/>
        <v>63200</v>
      </c>
    </row>
    <row r="12" spans="1:9" x14ac:dyDescent="0.3">
      <c r="A12" s="8">
        <v>3</v>
      </c>
      <c r="B12" s="8" t="s">
        <v>11</v>
      </c>
      <c r="C12" s="28">
        <v>1</v>
      </c>
      <c r="D12" s="13">
        <v>115000</v>
      </c>
      <c r="E12" s="103">
        <v>16</v>
      </c>
      <c r="F12" s="104">
        <v>1</v>
      </c>
      <c r="G12" s="100">
        <f t="shared" si="0"/>
        <v>16</v>
      </c>
      <c r="H12" s="100">
        <f>G12*1400*C12</f>
        <v>22400</v>
      </c>
      <c r="I12" s="100">
        <f t="shared" si="1"/>
        <v>137400</v>
      </c>
    </row>
    <row r="13" spans="1:9" x14ac:dyDescent="0.3">
      <c r="A13" s="8">
        <v>4</v>
      </c>
      <c r="B13" s="8" t="s">
        <v>12</v>
      </c>
      <c r="C13" s="28">
        <v>1</v>
      </c>
      <c r="D13" s="13">
        <v>104000</v>
      </c>
      <c r="E13" s="103">
        <v>16</v>
      </c>
      <c r="F13" s="104">
        <v>1</v>
      </c>
      <c r="G13" s="100">
        <f t="shared" si="0"/>
        <v>16</v>
      </c>
      <c r="H13" s="100">
        <f>C13*G13*1400</f>
        <v>22400</v>
      </c>
      <c r="I13" s="100">
        <f t="shared" si="1"/>
        <v>126400</v>
      </c>
    </row>
    <row r="14" spans="1:9" x14ac:dyDescent="0.3">
      <c r="A14" s="8">
        <v>5</v>
      </c>
      <c r="B14" s="8" t="s">
        <v>13</v>
      </c>
      <c r="C14" s="28">
        <v>0.5</v>
      </c>
      <c r="D14" s="13">
        <v>104000</v>
      </c>
      <c r="E14" s="103">
        <v>16</v>
      </c>
      <c r="F14" s="104">
        <v>1</v>
      </c>
      <c r="G14" s="100">
        <f t="shared" si="0"/>
        <v>16</v>
      </c>
      <c r="H14" s="100">
        <f>C14*G14*1400</f>
        <v>11200</v>
      </c>
      <c r="I14" s="100">
        <f t="shared" si="1"/>
        <v>63200</v>
      </c>
    </row>
    <row r="15" spans="1:9" x14ac:dyDescent="0.3">
      <c r="A15" s="8">
        <v>6</v>
      </c>
      <c r="B15" s="8" t="s">
        <v>14</v>
      </c>
      <c r="C15" s="28">
        <v>1</v>
      </c>
      <c r="D15" s="13">
        <v>104000</v>
      </c>
      <c r="E15" s="103">
        <v>16</v>
      </c>
      <c r="F15" s="104">
        <v>1</v>
      </c>
      <c r="G15" s="100">
        <f t="shared" si="0"/>
        <v>16</v>
      </c>
      <c r="H15" s="100">
        <f>C15*G15*1400</f>
        <v>22400</v>
      </c>
      <c r="I15" s="100">
        <f t="shared" si="1"/>
        <v>126400</v>
      </c>
    </row>
    <row r="16" spans="1:9" x14ac:dyDescent="0.3">
      <c r="A16" s="8">
        <v>7</v>
      </c>
      <c r="B16" s="8" t="s">
        <v>15</v>
      </c>
      <c r="C16" s="31">
        <v>1</v>
      </c>
      <c r="D16" s="13">
        <v>104000</v>
      </c>
      <c r="E16" s="103">
        <v>16</v>
      </c>
      <c r="F16" s="104">
        <v>1</v>
      </c>
      <c r="G16" s="100">
        <f t="shared" si="0"/>
        <v>16</v>
      </c>
      <c r="H16" s="100">
        <f>C16*G16*1400</f>
        <v>22400</v>
      </c>
      <c r="I16" s="100">
        <f t="shared" si="1"/>
        <v>126400</v>
      </c>
    </row>
    <row r="17" spans="1:9" x14ac:dyDescent="0.3">
      <c r="A17" s="8">
        <v>8</v>
      </c>
      <c r="B17" s="8" t="s">
        <v>16</v>
      </c>
      <c r="C17" s="31">
        <v>0.25</v>
      </c>
      <c r="D17" s="13">
        <v>104000</v>
      </c>
      <c r="E17" s="103">
        <v>16</v>
      </c>
      <c r="F17" s="104">
        <v>1</v>
      </c>
      <c r="G17" s="100">
        <f t="shared" si="0"/>
        <v>16</v>
      </c>
      <c r="H17" s="100">
        <f>C17*G17*1400</f>
        <v>5600</v>
      </c>
      <c r="I17" s="100">
        <f t="shared" si="1"/>
        <v>31600</v>
      </c>
    </row>
    <row r="18" spans="1:9" x14ac:dyDescent="0.3">
      <c r="A18" s="161" t="s">
        <v>17</v>
      </c>
      <c r="B18" s="162"/>
      <c r="C18" s="32">
        <f>SUM(C10:C17)</f>
        <v>6.25</v>
      </c>
      <c r="D18" s="1">
        <f>SUM(D10:D17)</f>
        <v>899000</v>
      </c>
      <c r="E18" s="105"/>
      <c r="F18" s="105"/>
      <c r="G18" s="100"/>
      <c r="H18" s="100">
        <f>SUM(H10:H17)</f>
        <v>145000</v>
      </c>
      <c r="I18" s="100">
        <f>SUM(I10:I17)</f>
        <v>862000</v>
      </c>
    </row>
    <row r="19" spans="1:9" x14ac:dyDescent="0.3">
      <c r="A19" s="152" t="s">
        <v>63</v>
      </c>
      <c r="B19" s="153"/>
      <c r="C19" s="153"/>
      <c r="D19" s="153"/>
      <c r="E19" s="153"/>
      <c r="F19" s="153"/>
    </row>
    <row r="21" spans="1:9" x14ac:dyDescent="0.3">
      <c r="I21">
        <f>SUM(I18*12)</f>
        <v>10344000</v>
      </c>
    </row>
    <row r="22" spans="1:9" x14ac:dyDescent="0.3">
      <c r="B22">
        <f>F18*12</f>
        <v>0</v>
      </c>
    </row>
  </sheetData>
  <mergeCells count="6">
    <mergeCell ref="A19:F19"/>
    <mergeCell ref="B3:C3"/>
    <mergeCell ref="B4:C4"/>
    <mergeCell ref="A6:F6"/>
    <mergeCell ref="A7:B7"/>
    <mergeCell ref="A18:B18"/>
  </mergeCells>
  <pageMargins left="0.3" right="0.4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opLeftCell="A4" workbookViewId="0">
      <selection activeCell="I22" sqref="I22"/>
    </sheetView>
  </sheetViews>
  <sheetFormatPr defaultRowHeight="14.4" x14ac:dyDescent="0.3"/>
  <cols>
    <col min="1" max="1" width="3.6640625" bestFit="1" customWidth="1"/>
    <col min="2" max="2" width="25.88671875" bestFit="1" customWidth="1"/>
    <col min="3" max="3" width="13.88671875" customWidth="1"/>
    <col min="4" max="4" width="17.6640625" customWidth="1"/>
    <col min="5" max="5" width="13.6640625" customWidth="1"/>
    <col min="6" max="6" width="8.88671875" customWidth="1"/>
    <col min="9" max="9" width="9.5546875" customWidth="1"/>
  </cols>
  <sheetData>
    <row r="1" spans="1:9" x14ac:dyDescent="0.3">
      <c r="A1" s="15"/>
      <c r="B1" s="15"/>
      <c r="C1" s="15"/>
      <c r="D1" s="16" t="s">
        <v>29</v>
      </c>
      <c r="E1" s="15"/>
    </row>
    <row r="2" spans="1:9" x14ac:dyDescent="0.3">
      <c r="A2" s="15"/>
      <c r="B2" s="154" t="s">
        <v>140</v>
      </c>
      <c r="C2" s="154"/>
      <c r="D2" s="15"/>
    </row>
    <row r="3" spans="1:9" ht="30" customHeight="1" x14ac:dyDescent="0.3">
      <c r="A3" s="17"/>
      <c r="B3" s="154" t="s">
        <v>131</v>
      </c>
      <c r="C3" s="154"/>
      <c r="D3" s="15"/>
    </row>
    <row r="4" spans="1:9" ht="9.75" customHeight="1" x14ac:dyDescent="0.3">
      <c r="A4" s="17"/>
      <c r="B4" s="15"/>
      <c r="C4" s="18"/>
      <c r="D4" s="18"/>
      <c r="E4" s="18"/>
      <c r="F4" s="18"/>
    </row>
    <row r="5" spans="1:9" ht="31.5" customHeight="1" x14ac:dyDescent="0.3">
      <c r="A5" s="155" t="s">
        <v>26</v>
      </c>
      <c r="B5" s="155"/>
      <c r="C5" s="155"/>
      <c r="D5" s="155"/>
      <c r="E5" s="155"/>
      <c r="F5" s="155"/>
    </row>
    <row r="6" spans="1:9" ht="31.5" customHeight="1" x14ac:dyDescent="0.3">
      <c r="A6" s="155" t="s">
        <v>2</v>
      </c>
      <c r="B6" s="155"/>
      <c r="C6" s="4" t="s">
        <v>3</v>
      </c>
      <c r="D6" s="19"/>
      <c r="E6" s="19"/>
      <c r="F6" s="19"/>
    </row>
    <row r="7" spans="1:9" ht="82.8" x14ac:dyDescent="0.3">
      <c r="A7" s="36" t="s">
        <v>4</v>
      </c>
      <c r="B7" s="9" t="s">
        <v>5</v>
      </c>
      <c r="C7" s="10" t="s">
        <v>6</v>
      </c>
      <c r="D7" s="11" t="s">
        <v>100</v>
      </c>
      <c r="E7" s="11" t="s">
        <v>137</v>
      </c>
      <c r="F7" s="11" t="s">
        <v>138</v>
      </c>
      <c r="G7" s="11" t="s">
        <v>139</v>
      </c>
      <c r="H7" s="11" t="s">
        <v>7</v>
      </c>
      <c r="I7" s="10" t="s">
        <v>8</v>
      </c>
    </row>
    <row r="8" spans="1:9" x14ac:dyDescent="0.3">
      <c r="A8" s="8">
        <v>1</v>
      </c>
      <c r="B8" s="8">
        <v>2</v>
      </c>
      <c r="C8" s="8">
        <v>3</v>
      </c>
      <c r="D8" s="8">
        <v>4</v>
      </c>
      <c r="E8" s="12">
        <v>5</v>
      </c>
      <c r="F8" s="12">
        <v>6</v>
      </c>
      <c r="G8" s="12">
        <v>7</v>
      </c>
      <c r="H8" s="12">
        <v>8</v>
      </c>
      <c r="I8" s="27">
        <v>9</v>
      </c>
    </row>
    <row r="9" spans="1:9" x14ac:dyDescent="0.3">
      <c r="A9" s="8">
        <v>1</v>
      </c>
      <c r="B9" s="68" t="s">
        <v>9</v>
      </c>
      <c r="C9" s="28">
        <v>1</v>
      </c>
      <c r="D9" s="13">
        <v>160000</v>
      </c>
      <c r="E9" s="103">
        <v>28</v>
      </c>
      <c r="F9" s="104">
        <v>1</v>
      </c>
      <c r="G9" s="100">
        <f t="shared" ref="G9:G16" si="0">E9/F9</f>
        <v>28</v>
      </c>
      <c r="H9" s="100">
        <f>G9*1400+F9*5000</f>
        <v>44200</v>
      </c>
      <c r="I9" s="100">
        <f t="shared" ref="I9:I16" si="1">C9*D9+H9</f>
        <v>204200</v>
      </c>
    </row>
    <row r="10" spans="1:9" x14ac:dyDescent="0.3">
      <c r="A10" s="8">
        <v>2</v>
      </c>
      <c r="B10" s="8" t="s">
        <v>10</v>
      </c>
      <c r="C10" s="28">
        <v>0.5</v>
      </c>
      <c r="D10" s="13">
        <v>104000</v>
      </c>
      <c r="E10" s="103">
        <v>28</v>
      </c>
      <c r="F10" s="104">
        <v>1</v>
      </c>
      <c r="G10" s="100">
        <f t="shared" si="0"/>
        <v>28</v>
      </c>
      <c r="H10" s="100">
        <f t="shared" ref="H10:H16" si="2">C10*G10*1400</f>
        <v>19600</v>
      </c>
      <c r="I10" s="100">
        <f t="shared" si="1"/>
        <v>71600</v>
      </c>
    </row>
    <row r="11" spans="1:9" x14ac:dyDescent="0.3">
      <c r="A11" s="8">
        <v>3</v>
      </c>
      <c r="B11" s="8" t="s">
        <v>11</v>
      </c>
      <c r="C11" s="28">
        <v>1</v>
      </c>
      <c r="D11" s="13">
        <v>115000</v>
      </c>
      <c r="E11" s="103">
        <v>28</v>
      </c>
      <c r="F11" s="104">
        <v>1</v>
      </c>
      <c r="G11" s="100">
        <f t="shared" si="0"/>
        <v>28</v>
      </c>
      <c r="H11" s="100">
        <f t="shared" si="2"/>
        <v>39200</v>
      </c>
      <c r="I11" s="100">
        <f t="shared" si="1"/>
        <v>154200</v>
      </c>
    </row>
    <row r="12" spans="1:9" x14ac:dyDescent="0.3">
      <c r="A12" s="8">
        <v>4</v>
      </c>
      <c r="B12" s="8" t="s">
        <v>12</v>
      </c>
      <c r="C12" s="28">
        <v>1</v>
      </c>
      <c r="D12" s="13">
        <v>104000</v>
      </c>
      <c r="E12" s="103">
        <v>28</v>
      </c>
      <c r="F12" s="104">
        <v>1</v>
      </c>
      <c r="G12" s="100">
        <f t="shared" si="0"/>
        <v>28</v>
      </c>
      <c r="H12" s="100">
        <f t="shared" si="2"/>
        <v>39200</v>
      </c>
      <c r="I12" s="100">
        <f t="shared" si="1"/>
        <v>143200</v>
      </c>
    </row>
    <row r="13" spans="1:9" x14ac:dyDescent="0.3">
      <c r="A13" s="8">
        <v>5</v>
      </c>
      <c r="B13" s="8" t="s">
        <v>13</v>
      </c>
      <c r="C13" s="28">
        <v>0.5</v>
      </c>
      <c r="D13" s="13">
        <v>104000</v>
      </c>
      <c r="E13" s="103">
        <v>28</v>
      </c>
      <c r="F13" s="104">
        <v>1</v>
      </c>
      <c r="G13" s="100">
        <f t="shared" si="0"/>
        <v>28</v>
      </c>
      <c r="H13" s="100">
        <f t="shared" si="2"/>
        <v>19600</v>
      </c>
      <c r="I13" s="100">
        <f t="shared" si="1"/>
        <v>71600</v>
      </c>
    </row>
    <row r="14" spans="1:9" x14ac:dyDescent="0.3">
      <c r="A14" s="8">
        <v>6</v>
      </c>
      <c r="B14" s="8" t="s">
        <v>14</v>
      </c>
      <c r="C14" s="28">
        <v>1</v>
      </c>
      <c r="D14" s="13">
        <v>104000</v>
      </c>
      <c r="E14" s="103">
        <v>28</v>
      </c>
      <c r="F14" s="104">
        <v>1</v>
      </c>
      <c r="G14" s="100">
        <f t="shared" si="0"/>
        <v>28</v>
      </c>
      <c r="H14" s="100">
        <f t="shared" si="2"/>
        <v>39200</v>
      </c>
      <c r="I14" s="100">
        <f t="shared" si="1"/>
        <v>143200</v>
      </c>
    </row>
    <row r="15" spans="1:9" x14ac:dyDescent="0.3">
      <c r="A15" s="8">
        <v>7</v>
      </c>
      <c r="B15" s="8" t="s">
        <v>15</v>
      </c>
      <c r="C15" s="31">
        <v>1</v>
      </c>
      <c r="D15" s="13">
        <v>104000</v>
      </c>
      <c r="E15" s="103">
        <v>28</v>
      </c>
      <c r="F15" s="104">
        <v>1</v>
      </c>
      <c r="G15" s="100">
        <f t="shared" si="0"/>
        <v>28</v>
      </c>
      <c r="H15" s="100">
        <f t="shared" si="2"/>
        <v>39200</v>
      </c>
      <c r="I15" s="100">
        <f t="shared" si="1"/>
        <v>143200</v>
      </c>
    </row>
    <row r="16" spans="1:9" x14ac:dyDescent="0.3">
      <c r="A16" s="8">
        <v>8</v>
      </c>
      <c r="B16" s="8" t="s">
        <v>16</v>
      </c>
      <c r="C16" s="31">
        <v>0.25</v>
      </c>
      <c r="D16" s="13">
        <v>104000</v>
      </c>
      <c r="E16" s="103">
        <v>28</v>
      </c>
      <c r="F16" s="104">
        <v>1</v>
      </c>
      <c r="G16" s="100">
        <f t="shared" si="0"/>
        <v>28</v>
      </c>
      <c r="H16" s="100">
        <f t="shared" si="2"/>
        <v>9800</v>
      </c>
      <c r="I16" s="100">
        <f t="shared" si="1"/>
        <v>35800</v>
      </c>
    </row>
    <row r="17" spans="1:9" x14ac:dyDescent="0.3">
      <c r="A17" s="161" t="s">
        <v>17</v>
      </c>
      <c r="B17" s="162"/>
      <c r="C17" s="32">
        <f>SUM(C9:C16)</f>
        <v>6.25</v>
      </c>
      <c r="D17" s="1">
        <f>SUM(D9:D16)</f>
        <v>899000</v>
      </c>
      <c r="E17" s="105"/>
      <c r="F17" s="105"/>
      <c r="G17" s="100"/>
      <c r="H17" s="100">
        <f>SUM(H9:H16)</f>
        <v>250000</v>
      </c>
      <c r="I17" s="100">
        <f>SUM(I9:I16)</f>
        <v>967000</v>
      </c>
    </row>
    <row r="18" spans="1:9" x14ac:dyDescent="0.3">
      <c r="A18" s="20"/>
      <c r="B18" s="20"/>
      <c r="C18" s="3"/>
      <c r="D18" s="3"/>
      <c r="E18" s="3"/>
      <c r="F18" s="3"/>
    </row>
    <row r="19" spans="1:9" x14ac:dyDescent="0.3">
      <c r="A19" s="152" t="s">
        <v>62</v>
      </c>
      <c r="B19" s="153"/>
      <c r="C19" s="153"/>
      <c r="D19" s="153"/>
      <c r="E19" s="153"/>
      <c r="F19" s="153"/>
    </row>
    <row r="21" spans="1:9" x14ac:dyDescent="0.3">
      <c r="I21">
        <f>SUM(I17*12)</f>
        <v>11604000</v>
      </c>
    </row>
    <row r="22" spans="1:9" x14ac:dyDescent="0.3">
      <c r="B22">
        <f>F17*12</f>
        <v>0</v>
      </c>
    </row>
  </sheetData>
  <mergeCells count="6">
    <mergeCell ref="A19:F19"/>
    <mergeCell ref="B2:C2"/>
    <mergeCell ref="B3:C3"/>
    <mergeCell ref="A5:F5"/>
    <mergeCell ref="A6:B6"/>
    <mergeCell ref="A17:B17"/>
  </mergeCells>
  <pageMargins left="0.56000000000000005" right="0.28999999999999998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opLeftCell="A4" workbookViewId="0">
      <selection activeCell="I22" sqref="I22"/>
    </sheetView>
  </sheetViews>
  <sheetFormatPr defaultRowHeight="14.4" x14ac:dyDescent="0.3"/>
  <cols>
    <col min="1" max="1" width="6.109375" customWidth="1"/>
    <col min="2" max="2" width="25.88671875" bestFit="1" customWidth="1"/>
    <col min="3" max="3" width="11.5546875" customWidth="1"/>
    <col min="4" max="4" width="17.44140625" customWidth="1"/>
    <col min="5" max="5" width="10.33203125" customWidth="1"/>
    <col min="6" max="6" width="9.33203125" customWidth="1"/>
  </cols>
  <sheetData>
    <row r="1" spans="1:9" x14ac:dyDescent="0.3">
      <c r="A1" s="15"/>
      <c r="B1" s="15"/>
      <c r="C1" s="15"/>
      <c r="D1" s="16" t="s">
        <v>23</v>
      </c>
      <c r="E1" s="15"/>
    </row>
    <row r="2" spans="1:9" x14ac:dyDescent="0.3">
      <c r="A2" s="15"/>
      <c r="B2" s="15" t="s">
        <v>142</v>
      </c>
      <c r="C2" s="15"/>
      <c r="D2" s="15"/>
      <c r="E2" s="154" t="s">
        <v>141</v>
      </c>
      <c r="F2" s="154"/>
    </row>
    <row r="3" spans="1:9" ht="46.5" customHeight="1" x14ac:dyDescent="0.3">
      <c r="A3" s="17"/>
      <c r="B3" s="154" t="s">
        <v>132</v>
      </c>
      <c r="C3" s="154"/>
      <c r="D3" s="15"/>
    </row>
    <row r="4" spans="1:9" x14ac:dyDescent="0.3">
      <c r="A4" s="17"/>
      <c r="B4" s="15"/>
      <c r="C4" s="18"/>
      <c r="D4" s="18"/>
      <c r="E4" s="18"/>
      <c r="F4" s="18"/>
    </row>
    <row r="5" spans="1:9" ht="30.75" customHeight="1" x14ac:dyDescent="0.3">
      <c r="A5" s="155" t="s">
        <v>28</v>
      </c>
      <c r="B5" s="155"/>
      <c r="C5" s="155"/>
      <c r="D5" s="155"/>
      <c r="E5" s="155"/>
      <c r="F5" s="155"/>
    </row>
    <row r="6" spans="1:9" ht="32.25" customHeight="1" x14ac:dyDescent="0.3">
      <c r="A6" s="155" t="s">
        <v>2</v>
      </c>
      <c r="B6" s="155"/>
      <c r="C6" s="4" t="s">
        <v>3</v>
      </c>
      <c r="D6" s="19"/>
      <c r="E6" s="19"/>
      <c r="F6" s="19"/>
    </row>
    <row r="7" spans="1:9" ht="82.8" x14ac:dyDescent="0.3">
      <c r="A7" s="36" t="s">
        <v>4</v>
      </c>
      <c r="B7" s="9" t="s">
        <v>5</v>
      </c>
      <c r="C7" s="10" t="s">
        <v>6</v>
      </c>
      <c r="D7" s="11" t="s">
        <v>100</v>
      </c>
      <c r="E7" s="11" t="s">
        <v>137</v>
      </c>
      <c r="F7" s="11" t="s">
        <v>138</v>
      </c>
      <c r="G7" s="11" t="s">
        <v>139</v>
      </c>
      <c r="H7" s="11" t="s">
        <v>7</v>
      </c>
      <c r="I7" s="10" t="s">
        <v>8</v>
      </c>
    </row>
    <row r="8" spans="1:9" x14ac:dyDescent="0.3">
      <c r="A8" s="8">
        <v>1</v>
      </c>
      <c r="B8" s="8">
        <v>2</v>
      </c>
      <c r="C8" s="8">
        <v>3</v>
      </c>
      <c r="D8" s="8">
        <v>4</v>
      </c>
      <c r="E8" s="12">
        <v>5</v>
      </c>
      <c r="F8" s="12">
        <v>6</v>
      </c>
      <c r="G8" s="12">
        <v>7</v>
      </c>
      <c r="H8" s="12">
        <v>8</v>
      </c>
      <c r="I8" s="27">
        <v>9</v>
      </c>
    </row>
    <row r="9" spans="1:9" x14ac:dyDescent="0.3">
      <c r="A9" s="8">
        <v>1</v>
      </c>
      <c r="B9" s="68" t="s">
        <v>9</v>
      </c>
      <c r="C9" s="28">
        <v>1</v>
      </c>
      <c r="D9" s="106">
        <v>160000</v>
      </c>
      <c r="E9" s="103">
        <v>38</v>
      </c>
      <c r="F9" s="104">
        <v>2</v>
      </c>
      <c r="G9" s="100">
        <f t="shared" ref="G9:G16" si="0">E9/F9</f>
        <v>19</v>
      </c>
      <c r="H9" s="100">
        <f>G9*1400+F9*5000</f>
        <v>36600</v>
      </c>
      <c r="I9" s="100">
        <f t="shared" ref="I9:I16" si="1">C9*D9+H9</f>
        <v>196600</v>
      </c>
    </row>
    <row r="10" spans="1:9" x14ac:dyDescent="0.3">
      <c r="A10" s="8">
        <v>2</v>
      </c>
      <c r="B10" s="8" t="s">
        <v>10</v>
      </c>
      <c r="C10" s="28">
        <v>0.5</v>
      </c>
      <c r="D10" s="106">
        <v>104000</v>
      </c>
      <c r="E10" s="103">
        <v>38</v>
      </c>
      <c r="F10" s="104">
        <v>2</v>
      </c>
      <c r="G10" s="100">
        <f t="shared" si="0"/>
        <v>19</v>
      </c>
      <c r="H10" s="100">
        <f>G10*1400*C10</f>
        <v>13300</v>
      </c>
      <c r="I10" s="100">
        <f t="shared" si="1"/>
        <v>65300</v>
      </c>
    </row>
    <row r="11" spans="1:9" x14ac:dyDescent="0.3">
      <c r="A11" s="8">
        <v>3</v>
      </c>
      <c r="B11" s="8" t="s">
        <v>11</v>
      </c>
      <c r="C11" s="28">
        <v>2</v>
      </c>
      <c r="D11" s="106">
        <v>115000</v>
      </c>
      <c r="E11" s="103">
        <v>38</v>
      </c>
      <c r="F11" s="104">
        <v>2</v>
      </c>
      <c r="G11" s="100">
        <f t="shared" si="0"/>
        <v>19</v>
      </c>
      <c r="H11" s="100">
        <f t="shared" ref="H11:H16" si="2">C11*G11*1400</f>
        <v>53200</v>
      </c>
      <c r="I11" s="100">
        <f t="shared" si="1"/>
        <v>283200</v>
      </c>
    </row>
    <row r="12" spans="1:9" x14ac:dyDescent="0.3">
      <c r="A12" s="8">
        <v>4</v>
      </c>
      <c r="B12" s="8" t="s">
        <v>12</v>
      </c>
      <c r="C12" s="28">
        <v>2</v>
      </c>
      <c r="D12" s="106">
        <v>104000</v>
      </c>
      <c r="E12" s="103">
        <v>38</v>
      </c>
      <c r="F12" s="104">
        <v>2</v>
      </c>
      <c r="G12" s="100">
        <f t="shared" si="0"/>
        <v>19</v>
      </c>
      <c r="H12" s="100">
        <f t="shared" si="2"/>
        <v>53200</v>
      </c>
      <c r="I12" s="100">
        <f t="shared" si="1"/>
        <v>261200</v>
      </c>
    </row>
    <row r="13" spans="1:9" x14ac:dyDescent="0.3">
      <c r="A13" s="8">
        <v>5</v>
      </c>
      <c r="B13" s="8" t="s">
        <v>13</v>
      </c>
      <c r="C13" s="28">
        <v>0.5</v>
      </c>
      <c r="D13" s="106">
        <v>104000</v>
      </c>
      <c r="E13" s="103">
        <v>38</v>
      </c>
      <c r="F13" s="104">
        <v>2</v>
      </c>
      <c r="G13" s="100">
        <f t="shared" si="0"/>
        <v>19</v>
      </c>
      <c r="H13" s="100">
        <f t="shared" si="2"/>
        <v>13300</v>
      </c>
      <c r="I13" s="100">
        <f t="shared" si="1"/>
        <v>65300</v>
      </c>
    </row>
    <row r="14" spans="1:9" x14ac:dyDescent="0.3">
      <c r="A14" s="8">
        <v>6</v>
      </c>
      <c r="B14" s="8" t="s">
        <v>14</v>
      </c>
      <c r="C14" s="28">
        <v>1</v>
      </c>
      <c r="D14" s="106">
        <v>104000</v>
      </c>
      <c r="E14" s="103">
        <v>38</v>
      </c>
      <c r="F14" s="104">
        <v>2</v>
      </c>
      <c r="G14" s="100">
        <f t="shared" si="0"/>
        <v>19</v>
      </c>
      <c r="H14" s="100">
        <f t="shared" si="2"/>
        <v>26600</v>
      </c>
      <c r="I14" s="100">
        <f t="shared" si="1"/>
        <v>130600</v>
      </c>
    </row>
    <row r="15" spans="1:9" x14ac:dyDescent="0.3">
      <c r="A15" s="8">
        <v>7</v>
      </c>
      <c r="B15" s="8" t="s">
        <v>15</v>
      </c>
      <c r="C15" s="31">
        <v>1</v>
      </c>
      <c r="D15" s="106">
        <v>104000</v>
      </c>
      <c r="E15" s="103">
        <v>38</v>
      </c>
      <c r="F15" s="104">
        <v>2</v>
      </c>
      <c r="G15" s="100">
        <f t="shared" si="0"/>
        <v>19</v>
      </c>
      <c r="H15" s="100">
        <f t="shared" si="2"/>
        <v>26600</v>
      </c>
      <c r="I15" s="100">
        <f t="shared" si="1"/>
        <v>130600</v>
      </c>
    </row>
    <row r="16" spans="1:9" x14ac:dyDescent="0.3">
      <c r="A16" s="8">
        <v>8</v>
      </c>
      <c r="B16" s="8" t="s">
        <v>16</v>
      </c>
      <c r="C16" s="31">
        <v>0.25</v>
      </c>
      <c r="D16" s="106">
        <v>104000</v>
      </c>
      <c r="E16" s="103">
        <v>38</v>
      </c>
      <c r="F16" s="104">
        <v>2</v>
      </c>
      <c r="G16" s="100">
        <f t="shared" si="0"/>
        <v>19</v>
      </c>
      <c r="H16" s="100">
        <f t="shared" si="2"/>
        <v>6650</v>
      </c>
      <c r="I16" s="100">
        <f t="shared" si="1"/>
        <v>32650</v>
      </c>
    </row>
    <row r="17" spans="1:9" x14ac:dyDescent="0.3">
      <c r="A17" s="161" t="s">
        <v>17</v>
      </c>
      <c r="B17" s="162"/>
      <c r="C17" s="32">
        <f>SUM(C9:C16)</f>
        <v>8.25</v>
      </c>
      <c r="D17" s="1">
        <f>SUM(D9:D16)</f>
        <v>899000</v>
      </c>
      <c r="E17" s="105"/>
      <c r="F17" s="105"/>
      <c r="G17" s="100"/>
      <c r="H17" s="100">
        <f>SUM(H9:H16)</f>
        <v>229450</v>
      </c>
      <c r="I17" s="100">
        <f>SUM(I9:I16)</f>
        <v>1165450</v>
      </c>
    </row>
    <row r="18" spans="1:9" x14ac:dyDescent="0.3">
      <c r="A18" s="20"/>
      <c r="B18" s="20"/>
      <c r="C18" s="3"/>
      <c r="D18" s="3"/>
      <c r="E18" s="3"/>
      <c r="F18" s="3"/>
    </row>
    <row r="19" spans="1:9" x14ac:dyDescent="0.3">
      <c r="A19" s="152" t="s">
        <v>61</v>
      </c>
      <c r="B19" s="153"/>
      <c r="C19" s="153"/>
      <c r="D19" s="153"/>
      <c r="E19" s="153"/>
      <c r="F19" s="153"/>
    </row>
    <row r="21" spans="1:9" x14ac:dyDescent="0.3">
      <c r="I21">
        <f>SUM(I17*12)</f>
        <v>13985400</v>
      </c>
    </row>
    <row r="22" spans="1:9" x14ac:dyDescent="0.3">
      <c r="B22">
        <f>F17*12</f>
        <v>0</v>
      </c>
    </row>
  </sheetData>
  <mergeCells count="6">
    <mergeCell ref="A19:F19"/>
    <mergeCell ref="E2:F2"/>
    <mergeCell ref="B3:C3"/>
    <mergeCell ref="A5:F5"/>
    <mergeCell ref="A6:B6"/>
    <mergeCell ref="A17:B17"/>
  </mergeCells>
  <pageMargins left="0.44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19</vt:i4>
      </vt:variant>
    </vt:vector>
  </HeadingPairs>
  <TitlesOfParts>
    <vt:vector size="19" baseType="lpstr">
      <vt:lpstr>Այգեպար մանկապարտեզ</vt:lpstr>
      <vt:lpstr>Չինարիի մանկապարտեզ</vt:lpstr>
      <vt:lpstr>Վարագավանի մանկապարտեզ</vt:lpstr>
      <vt:lpstr>Չինչինի մանկապարտեզ</vt:lpstr>
      <vt:lpstr>Չորաթանի մանկապարտեզ</vt:lpstr>
      <vt:lpstr>Մոսեսգեղի մանկապարտեզ</vt:lpstr>
      <vt:lpstr>Վ. Ծաղկավանի մանկապարտեզ</vt:lpstr>
      <vt:lpstr>Ն. Կարմիրաղբյուրի մանկապարտեզ</vt:lpstr>
      <vt:lpstr>Տավուշի մանկապարտեզ</vt:lpstr>
      <vt:lpstr>Վ. Կարմիրաղբյուրի մանկապարտեզ</vt:lpstr>
      <vt:lpstr>Նավուրի մանկապարտեզ</vt:lpstr>
      <vt:lpstr>Նորաշենի մանկապարտեզ</vt:lpstr>
      <vt:lpstr>Այգեձորի մանկապարտեզ</vt:lpstr>
      <vt:lpstr>Պառավաքարի մանկապարտեզ</vt:lpstr>
      <vt:lpstr>Արծվաբերդի մանկապարտեզ</vt:lpstr>
      <vt:lpstr>2-րդ մանկապարտեզ</vt:lpstr>
      <vt:lpstr>3-րդ մանկապարտեզ</vt:lpstr>
      <vt:lpstr>Կոմունալ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2025-11-04T13:12:19Z</dcterms:modified>
</cp:coreProperties>
</file>