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H261" i="2"/>
  <c r="F921" i="8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F178"/>
  <c r="H95" i="2"/>
  <c r="H480" i="5"/>
  <c r="H482"/>
  <c r="I482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H170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H114" i="2" s="1"/>
  <c r="F315" i="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19" i="5"/>
  <c r="F920"/>
  <c r="F921"/>
  <c r="H916"/>
  <c r="G916"/>
  <c r="G914" s="1"/>
  <c r="G912" s="1"/>
  <c r="F909"/>
  <c r="F910"/>
  <c r="F911"/>
  <c r="H906"/>
  <c r="G906"/>
  <c r="F897"/>
  <c r="F896"/>
  <c r="F895"/>
  <c r="F894"/>
  <c r="H892"/>
  <c r="H890" s="1"/>
  <c r="G892"/>
  <c r="G890" s="1"/>
  <c r="F905"/>
  <c r="F904"/>
  <c r="F903"/>
  <c r="F902"/>
  <c r="H900"/>
  <c r="G900"/>
  <c r="F889"/>
  <c r="F888"/>
  <c r="F887"/>
  <c r="F886"/>
  <c r="H884"/>
  <c r="H882" s="1"/>
  <c r="G884"/>
  <c r="G882" s="1"/>
  <c r="F881"/>
  <c r="F880"/>
  <c r="F879"/>
  <c r="F878"/>
  <c r="H876"/>
  <c r="G876"/>
  <c r="F835"/>
  <c r="F834"/>
  <c r="F833"/>
  <c r="F832"/>
  <c r="H830"/>
  <c r="G830"/>
  <c r="F825"/>
  <c r="F824"/>
  <c r="F823"/>
  <c r="F822"/>
  <c r="H820"/>
  <c r="H818" s="1"/>
  <c r="G820"/>
  <c r="G818" s="1"/>
  <c r="F817"/>
  <c r="F816"/>
  <c r="F815"/>
  <c r="F814"/>
  <c r="H812"/>
  <c r="H810" s="1"/>
  <c r="G812"/>
  <c r="G810" s="1"/>
  <c r="F809"/>
  <c r="F808"/>
  <c r="F807"/>
  <c r="F806"/>
  <c r="H804"/>
  <c r="H802" s="1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H307" s="1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H64" s="1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1"/>
  <c r="F908"/>
  <c r="F918"/>
  <c r="E81" i="1"/>
  <c r="E114"/>
  <c r="D91"/>
  <c r="D86"/>
  <c r="F848" i="8" l="1"/>
  <c r="G846"/>
  <c r="H592" i="5"/>
  <c r="F592" s="1"/>
  <c r="H213" i="2"/>
  <c r="F293" i="5"/>
  <c r="H289"/>
  <c r="H287" s="1"/>
  <c r="H285" s="1"/>
  <c r="H281" s="1"/>
  <c r="H267" s="1"/>
  <c r="F299"/>
  <c r="F326"/>
  <c r="F338"/>
  <c r="H874"/>
  <c r="H872" s="1"/>
  <c r="H873"/>
  <c r="G874"/>
  <c r="G872" s="1"/>
  <c r="G873"/>
  <c r="H50"/>
  <c r="F58"/>
  <c r="F616"/>
  <c r="F633"/>
  <c r="F691"/>
  <c r="G50"/>
  <c r="F228"/>
  <c r="F255"/>
  <c r="F289"/>
  <c r="F301"/>
  <c r="F372"/>
  <c r="F900"/>
  <c r="F916"/>
  <c r="F84"/>
  <c r="F154"/>
  <c r="F100"/>
  <c r="F112"/>
  <c r="F466"/>
  <c r="F76"/>
  <c r="H743"/>
  <c r="H757"/>
  <c r="H771"/>
  <c r="F456"/>
  <c r="F707"/>
  <c r="H914"/>
  <c r="H912" s="1"/>
  <c r="F912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0"/>
  <c r="F890"/>
  <c r="F906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2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2"/>
  <c r="H898"/>
  <c r="F295"/>
  <c r="F392"/>
  <c r="F424"/>
  <c r="H604"/>
  <c r="G240"/>
  <c r="F354"/>
  <c r="F432"/>
  <c r="F606"/>
  <c r="H657"/>
  <c r="F699"/>
  <c r="F717"/>
  <c r="H729"/>
  <c r="F745"/>
  <c r="F820"/>
  <c r="F884"/>
  <c r="G64"/>
  <c r="F64" s="1"/>
  <c r="F440"/>
  <c r="F448"/>
  <c r="F474"/>
  <c r="G500"/>
  <c r="F500" s="1"/>
  <c r="F665"/>
  <c r="F812"/>
  <c r="F818"/>
  <c r="F406"/>
  <c r="F876"/>
  <c r="E23" i="1"/>
  <c r="F275" i="5"/>
  <c r="G898"/>
  <c r="F414"/>
  <c r="F344"/>
  <c r="F430"/>
  <c r="F454"/>
  <c r="H462"/>
  <c r="F705"/>
  <c r="F810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G844" i="8" l="1"/>
  <c r="F846"/>
  <c r="F874" i="5"/>
  <c r="F285"/>
  <c r="G281"/>
  <c r="F240"/>
  <c r="F50"/>
  <c r="H871"/>
  <c r="F914"/>
  <c r="H870"/>
  <c r="G871"/>
  <c r="F873"/>
  <c r="G870"/>
  <c r="F872"/>
  <c r="F352"/>
  <c r="F771"/>
  <c r="F898"/>
  <c r="F757"/>
  <c r="F378"/>
  <c r="F715"/>
  <c r="F729"/>
  <c r="H713"/>
  <c r="H7" i="2" s="1"/>
  <c r="H590" i="5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8" i="5"/>
  <c r="H865" s="1"/>
  <c r="G267"/>
  <c r="F281"/>
  <c r="F871"/>
  <c r="F9"/>
  <c r="F870"/>
  <c r="G868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3" i="5"/>
  <c r="H866"/>
  <c r="H864" s="1"/>
  <c r="F267"/>
  <c r="G224"/>
  <c r="F224" s="1"/>
  <c r="H862"/>
  <c r="H860" s="1"/>
  <c r="G866"/>
  <c r="G865"/>
  <c r="F868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8" i="5"/>
  <c r="H856" s="1"/>
  <c r="H857"/>
  <c r="H855" s="1"/>
  <c r="G863"/>
  <c r="F863" s="1"/>
  <c r="F865"/>
  <c r="G864"/>
  <c r="F866"/>
  <c r="F209" i="2"/>
  <c r="F140"/>
  <c r="F180"/>
  <c r="F239"/>
  <c r="F92" i="3"/>
  <c r="F9" s="1"/>
  <c r="E9"/>
  <c r="E7" s="1"/>
  <c r="F61" i="2"/>
  <c r="E8" i="1"/>
  <c r="D10"/>
  <c r="G7" i="2"/>
  <c r="F8"/>
  <c r="F43"/>
  <c r="F160"/>
  <c r="F270"/>
  <c r="J7" l="1"/>
  <c r="F838" i="8"/>
  <c r="G836"/>
  <c r="D170" i="3"/>
  <c r="F7"/>
  <c r="D7" s="1"/>
  <c r="H7"/>
  <c r="H854" i="5"/>
  <c r="H852" s="1"/>
  <c r="G862"/>
  <c r="F864"/>
  <c r="D92" i="3"/>
  <c r="D9"/>
  <c r="D8" i="1"/>
  <c r="F7" i="2"/>
  <c r="F836" i="8" l="1"/>
  <c r="G828"/>
  <c r="H850" i="5"/>
  <c r="H848" s="1"/>
  <c r="H849"/>
  <c r="F862"/>
  <c r="G860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7" i="5"/>
  <c r="H846"/>
  <c r="F860"/>
  <c r="G858"/>
  <c r="G857"/>
  <c r="F30" i="4"/>
  <c r="D30" s="1"/>
  <c r="E22"/>
  <c r="E20" s="1"/>
  <c r="D40"/>
  <c r="D42"/>
  <c r="D46"/>
  <c r="F9"/>
  <c r="E9"/>
  <c r="F826" i="8" l="1"/>
  <c r="G8"/>
  <c r="H844" i="5"/>
  <c r="H842" s="1"/>
  <c r="H840" s="1"/>
  <c r="G856"/>
  <c r="F858"/>
  <c r="F857"/>
  <c r="G855"/>
  <c r="F855" s="1"/>
  <c r="F28" i="4"/>
  <c r="F22" s="1"/>
  <c r="D22" s="1"/>
  <c r="D9"/>
  <c r="E18"/>
  <c r="D70"/>
  <c r="F67"/>
  <c r="F61" s="1"/>
  <c r="F50" s="1"/>
  <c r="F8" i="8" l="1"/>
  <c r="J8"/>
  <c r="H838" i="5"/>
  <c r="H841"/>
  <c r="H839"/>
  <c r="H836" s="1"/>
  <c r="H828" s="1"/>
  <c r="H826" s="1"/>
  <c r="H8" s="1"/>
  <c r="G854"/>
  <c r="F856"/>
  <c r="D28" i="4"/>
  <c r="D67"/>
  <c r="G852" i="5" l="1"/>
  <c r="F854"/>
  <c r="D61" i="4"/>
  <c r="G849" i="5" l="1"/>
  <c r="G850"/>
  <c r="F852"/>
  <c r="D50" i="4"/>
  <c r="F20"/>
  <c r="G848" i="5" l="1"/>
  <c r="F850"/>
  <c r="F849"/>
  <c r="G847"/>
  <c r="F847" s="1"/>
  <c r="F18" i="4"/>
  <c r="D18" s="1"/>
  <c r="D20"/>
  <c r="F848" i="5" l="1"/>
  <c r="G846"/>
  <c r="F846" l="1"/>
  <c r="G844"/>
  <c r="G841" l="1"/>
  <c r="G842"/>
  <c r="F844"/>
  <c r="G840" l="1"/>
  <c r="F842"/>
  <c r="F841"/>
  <c r="G839"/>
  <c r="F839" s="1"/>
  <c r="F840" l="1"/>
  <c r="G838"/>
  <c r="F838" l="1"/>
  <c r="G836"/>
  <c r="F836" l="1"/>
  <c r="G828"/>
  <c r="F828" l="1"/>
  <c r="G826"/>
  <c r="F826" l="1"/>
  <c r="G8"/>
  <c r="F8" l="1"/>
  <c r="J8"/>
</calcChain>
</file>

<file path=xl/comments1.xml><?xml version="1.0" encoding="utf-8"?>
<comments xmlns="http://schemas.openxmlformats.org/spreadsheetml/2006/main">
  <authors>
    <author>Автор</author>
  </authors>
  <commentLis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Tahoma"/>
            <family val="2"/>
          </rPr>
          <t>3500.0=886.5 կամավոր ատեստատ.երաժշտ.մարզադպ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<sst xmlns="http://schemas.openxmlformats.org/spreadsheetml/2006/main" count="3682" uniqueCount="803">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</sst>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9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3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7" t="s">
        <v>758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ht="22.5">
      <c r="A4" s="321"/>
      <c r="B4" s="321"/>
      <c r="C4" s="321"/>
      <c r="D4" s="321"/>
      <c r="E4" s="321"/>
      <c r="F4" s="321"/>
      <c r="G4" s="321"/>
      <c r="H4" s="321"/>
      <c r="I4" s="321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7" t="s">
        <v>785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</row>
    <row r="7" spans="1:11">
      <c r="A7" s="322"/>
      <c r="B7" s="322"/>
      <c r="C7" s="322"/>
      <c r="D7" s="322"/>
      <c r="E7" s="322"/>
      <c r="F7" s="322"/>
      <c r="G7" s="322"/>
    </row>
    <row r="8" spans="1:11" ht="20.25">
      <c r="A8" s="166"/>
    </row>
    <row r="9" spans="1:11" ht="20.25">
      <c r="A9" s="166"/>
    </row>
    <row r="12" spans="1:11" ht="25.5">
      <c r="A12" s="318" t="s">
        <v>794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19" t="s">
        <v>795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>
      <c r="A18" s="168"/>
    </row>
    <row r="19" spans="1:11" ht="20.25">
      <c r="A19" s="323" t="s">
        <v>796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</row>
    <row r="20" spans="1:11" ht="20.25">
      <c r="A20" s="323"/>
      <c r="B20" s="323"/>
      <c r="C20" s="323"/>
      <c r="D20" s="323"/>
      <c r="E20" s="323"/>
      <c r="F20" s="323"/>
      <c r="G20" s="323"/>
      <c r="H20" s="323"/>
      <c r="I20" s="323"/>
      <c r="J20" s="323"/>
      <c r="K20" s="323"/>
    </row>
    <row r="21" spans="1:11" ht="20.25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0" t="s">
        <v>790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6">
        <v>2025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zoomScale="90" zoomScaleNormal="90" workbookViewId="0">
      <selection activeCell="E139" sqref="E139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2" t="s">
        <v>784</v>
      </c>
      <c r="B1" s="332"/>
      <c r="C1" s="332"/>
      <c r="D1" s="332"/>
      <c r="E1" s="332"/>
      <c r="F1" s="332"/>
    </row>
    <row r="2" spans="1:6" s="188" customFormat="1" ht="25.5" customHeight="1">
      <c r="A2" s="333" t="s">
        <v>777</v>
      </c>
      <c r="B2" s="334"/>
      <c r="C2" s="334"/>
      <c r="D2" s="334"/>
      <c r="E2" s="334"/>
      <c r="F2" s="334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6" t="s">
        <v>731</v>
      </c>
      <c r="D4" s="336"/>
      <c r="E4" s="336"/>
      <c r="F4" s="336"/>
    </row>
    <row r="5" spans="1:6" s="187" customFormat="1" ht="30" customHeight="1">
      <c r="A5" s="335" t="s">
        <v>315</v>
      </c>
      <c r="B5" s="335" t="s">
        <v>53</v>
      </c>
      <c r="C5" s="335" t="s">
        <v>316</v>
      </c>
      <c r="D5" s="340" t="s">
        <v>771</v>
      </c>
      <c r="E5" s="338" t="s">
        <v>770</v>
      </c>
      <c r="F5" s="339"/>
    </row>
    <row r="6" spans="1:6" s="187" customFormat="1" ht="31.5" customHeight="1">
      <c r="A6" s="335"/>
      <c r="B6" s="335"/>
      <c r="C6" s="335"/>
      <c r="D6" s="340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1">
        <f>E8+F8-F138</f>
        <v>1960726.9000000001</v>
      </c>
      <c r="E8" s="311">
        <f>E10+E62+E92</f>
        <v>1902376.9000000001</v>
      </c>
      <c r="F8" s="189">
        <f>F62+F92</f>
        <v>58350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1">
        <f>E26</f>
        <v>2200</v>
      </c>
      <c r="E26" s="343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2"/>
      <c r="E27" s="344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1576894.5</v>
      </c>
      <c r="E62" s="244">
        <f>E65+E71+E77</f>
        <v>1518544.5</v>
      </c>
      <c r="F62" s="245">
        <f>F68+F74+F87</f>
        <v>58350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58350</v>
      </c>
      <c r="E87" s="179" t="s">
        <v>4</v>
      </c>
      <c r="F87" s="179">
        <f>F90+F91</f>
        <v>58350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58350</v>
      </c>
      <c r="E90" s="174" t="s">
        <v>4</v>
      </c>
      <c r="F90" s="290">
        <v>58350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165042.6</v>
      </c>
      <c r="E92" s="244">
        <f>E98+E101+E108+E114+E119+E124+E134</f>
        <v>165042.6</v>
      </c>
      <c r="F92" s="245">
        <f>F95+F129+F134</f>
        <v>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49813.599999999999</v>
      </c>
      <c r="E134" s="189">
        <f>E139</f>
        <v>49813.599999999999</v>
      </c>
      <c r="F134" s="179">
        <f>F137+F138+F139</f>
        <v>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0</v>
      </c>
      <c r="E138" s="174" t="s">
        <v>4</v>
      </c>
      <c r="F138" s="174"/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49813.599999999999</v>
      </c>
      <c r="E139" s="174">
        <v>49813.599999999999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7" t="s">
        <v>52</v>
      </c>
      <c r="C143" s="337"/>
      <c r="D143" s="337"/>
      <c r="E143" s="337"/>
      <c r="F143" s="337"/>
    </row>
    <row r="144" spans="1:6" ht="42.75" customHeight="1">
      <c r="A144" s="232"/>
      <c r="B144" s="337" t="s">
        <v>774</v>
      </c>
      <c r="C144" s="337"/>
      <c r="D144" s="337"/>
      <c r="E144" s="337"/>
      <c r="F144" s="337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6" t="s">
        <v>317</v>
      </c>
      <c r="B146" s="328" t="s">
        <v>53</v>
      </c>
      <c r="C146" s="329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7"/>
      <c r="B147" s="330"/>
      <c r="C147" s="331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4" t="s">
        <v>228</v>
      </c>
      <c r="C148" s="325"/>
      <c r="D148" s="190"/>
      <c r="E148" s="190"/>
      <c r="F148" s="190"/>
    </row>
    <row r="149" spans="1:6" s="198" customFormat="1" ht="26.25" customHeight="1">
      <c r="A149" s="234">
        <v>2</v>
      </c>
      <c r="B149" s="324" t="s">
        <v>57</v>
      </c>
      <c r="C149" s="325"/>
      <c r="D149" s="190"/>
      <c r="E149" s="190"/>
      <c r="F149" s="190"/>
    </row>
    <row r="150" spans="1:6" s="198" customFormat="1" ht="26.25" customHeight="1">
      <c r="A150" s="234">
        <v>3</v>
      </c>
      <c r="B150" s="324" t="s">
        <v>773</v>
      </c>
      <c r="C150" s="325"/>
      <c r="D150" s="190"/>
      <c r="E150" s="190"/>
      <c r="F150" s="190"/>
    </row>
    <row r="151" spans="1:6" s="198" customFormat="1" ht="23.25" customHeight="1">
      <c r="A151" s="234">
        <v>4</v>
      </c>
      <c r="B151" s="324" t="s">
        <v>58</v>
      </c>
      <c r="C151" s="325"/>
      <c r="D151" s="190"/>
      <c r="E151" s="190"/>
      <c r="F151" s="190"/>
    </row>
    <row r="152" spans="1:6" s="198" customFormat="1" ht="23.25" customHeight="1">
      <c r="A152" s="234">
        <v>5</v>
      </c>
      <c r="B152" s="324" t="s">
        <v>59</v>
      </c>
      <c r="C152" s="325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4" t="s">
        <v>61</v>
      </c>
      <c r="C153" s="325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8"/>
  <sheetViews>
    <sheetView tabSelected="1" workbookViewId="0">
      <selection activeCell="G243" sqref="G243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0" s="2" customFormat="1" ht="18">
      <c r="A1" s="345" t="s">
        <v>772</v>
      </c>
      <c r="B1" s="345"/>
      <c r="C1" s="345"/>
      <c r="D1" s="345"/>
      <c r="E1" s="345"/>
      <c r="F1" s="345"/>
      <c r="G1" s="345"/>
      <c r="H1" s="345"/>
    </row>
    <row r="2" spans="1:10" s="2" customFormat="1">
      <c r="A2" s="346" t="s">
        <v>786</v>
      </c>
      <c r="B2" s="346"/>
      <c r="C2" s="346"/>
      <c r="D2" s="346"/>
      <c r="E2" s="346"/>
      <c r="F2" s="346"/>
      <c r="G2" s="346"/>
      <c r="H2" s="346"/>
    </row>
    <row r="3" spans="1:10" s="119" customFormat="1" ht="15">
      <c r="A3" s="150"/>
      <c r="B3" s="212"/>
      <c r="C3" s="213"/>
      <c r="D3" s="213"/>
      <c r="F3" s="352" t="s">
        <v>731</v>
      </c>
      <c r="G3" s="352"/>
      <c r="H3" s="352"/>
    </row>
    <row r="4" spans="1:10" s="8" customFormat="1" ht="20.25" customHeight="1">
      <c r="A4" s="347" t="s">
        <v>318</v>
      </c>
      <c r="B4" s="349" t="s">
        <v>319</v>
      </c>
      <c r="C4" s="350" t="s">
        <v>320</v>
      </c>
      <c r="D4" s="350" t="s">
        <v>321</v>
      </c>
      <c r="E4" s="351" t="s">
        <v>322</v>
      </c>
      <c r="F4" s="347" t="s">
        <v>62</v>
      </c>
      <c r="G4" s="348" t="s">
        <v>63</v>
      </c>
      <c r="H4" s="348"/>
    </row>
    <row r="5" spans="1:10" s="9" customFormat="1" ht="35.25" customHeight="1">
      <c r="A5" s="347"/>
      <c r="B5" s="349"/>
      <c r="C5" s="350"/>
      <c r="D5" s="350"/>
      <c r="E5" s="351"/>
      <c r="F5" s="348"/>
      <c r="G5" s="214" t="s">
        <v>64</v>
      </c>
      <c r="H5" s="214" t="s">
        <v>65</v>
      </c>
    </row>
    <row r="6" spans="1:10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0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2114952.6</v>
      </c>
      <c r="G7" s="17">
        <f>G8+G43+G61+G87+G140+G160+G180+G209+G239+G270+G302</f>
        <v>1902376.9</v>
      </c>
      <c r="H7" s="17">
        <f>'hat6'!H224+'hat6'!H462+'hat6'!H713</f>
        <v>212575.7</v>
      </c>
      <c r="J7" s="308">
        <f>'hat1'!E8-'hat2'!G7</f>
        <v>0</v>
      </c>
    </row>
    <row r="8" spans="1:10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>
      <c r="A9" s="140"/>
      <c r="B9" s="43"/>
      <c r="C9" s="43"/>
      <c r="D9" s="43"/>
      <c r="E9" s="141" t="s">
        <v>327</v>
      </c>
      <c r="F9" s="1"/>
      <c r="G9" s="1"/>
      <c r="H9" s="1"/>
    </row>
    <row r="10" spans="1:10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0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0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0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305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305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162825.70000000001</v>
      </c>
      <c r="G87" s="13">
        <f>G89+G93+G99+G107+G112+G119+G122+G128+G137</f>
        <v>97500</v>
      </c>
      <c r="H87" s="13">
        <f>H89+H93+H99+H107+H112+H119+H122+H128+H137</f>
        <v>65325.7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149325.70000000001</v>
      </c>
      <c r="G112" s="1">
        <f>G114+G115+G116+G117+G118</f>
        <v>90000</v>
      </c>
      <c r="H112" s="1">
        <f>H114+H115+H116+H117+H118</f>
        <v>59325.7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149325.70000000001</v>
      </c>
      <c r="G114" s="1">
        <v>90000</v>
      </c>
      <c r="H114" s="1">
        <f>'hat6'!H309</f>
        <v>59325.7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169900</v>
      </c>
      <c r="G160" s="13">
        <f>G162+G165+G168+G171+G174+G177</f>
        <v>90000</v>
      </c>
      <c r="H160" s="13">
        <f>H162+H165+H168+H171+H174+H177</f>
        <v>79900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109900</v>
      </c>
      <c r="G168" s="1">
        <f>G170</f>
        <v>30000</v>
      </c>
      <c r="H168" s="1">
        <f>H170</f>
        <v>79900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109900</v>
      </c>
      <c r="G170" s="1">
        <v>30000</v>
      </c>
      <c r="H170" s="1">
        <f>'hat6'!H482</f>
        <v>79900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486931.89999999997</v>
      </c>
      <c r="G239" s="13">
        <f>G241+G245+G249+G253+G257+G261+G264+G267</f>
        <v>419581.89999999997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366427.1</v>
      </c>
      <c r="G241" s="1">
        <f>G243+G244</f>
        <v>357427.1</v>
      </c>
      <c r="H241" s="1">
        <f>H243+H244</f>
        <v>9000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366427.1</v>
      </c>
      <c r="G243" s="1">
        <v>357427.1</v>
      </c>
      <c r="H243" s="1">
        <f>'hat6'!H717</f>
        <v>9000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58350</v>
      </c>
      <c r="G261" s="1">
        <f>G263</f>
        <v>0</v>
      </c>
      <c r="H261" s="1">
        <f>H263</f>
        <v>58350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58350</v>
      </c>
      <c r="G263" s="1"/>
      <c r="H263" s="305">
        <v>58350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/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zoomScale="90" zoomScaleNormal="90" workbookViewId="0">
      <selection activeCell="E15" sqref="E15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9.140625" style="269"/>
    <col min="9" max="9" width="9.5703125" style="295" bestFit="1" customWidth="1"/>
    <col min="10" max="16384" width="9.140625" style="269"/>
  </cols>
  <sheetData>
    <row r="1" spans="1:9" s="196" customFormat="1" ht="18">
      <c r="A1" s="355" t="s">
        <v>82</v>
      </c>
      <c r="B1" s="355"/>
      <c r="C1" s="355"/>
      <c r="D1" s="355"/>
      <c r="E1" s="355"/>
      <c r="F1" s="355"/>
      <c r="I1" s="292"/>
    </row>
    <row r="2" spans="1:9" s="187" customFormat="1" ht="18">
      <c r="A2" s="345" t="s">
        <v>787</v>
      </c>
      <c r="B2" s="345"/>
      <c r="C2" s="345"/>
      <c r="D2" s="345"/>
      <c r="E2" s="345"/>
      <c r="F2" s="345"/>
      <c r="I2" s="293"/>
    </row>
    <row r="3" spans="1:9" s="268" customFormat="1" ht="17.25">
      <c r="A3" s="150"/>
      <c r="B3" s="212"/>
      <c r="C3" s="213"/>
      <c r="D3" s="213"/>
      <c r="E3" s="352" t="s">
        <v>731</v>
      </c>
      <c r="F3" s="352"/>
      <c r="H3" s="173"/>
      <c r="I3" s="294"/>
    </row>
    <row r="4" spans="1:9" ht="27">
      <c r="A4" s="335" t="s">
        <v>318</v>
      </c>
      <c r="B4" s="77" t="s">
        <v>511</v>
      </c>
      <c r="C4" s="77"/>
      <c r="D4" s="353" t="s">
        <v>0</v>
      </c>
      <c r="E4" s="348" t="s">
        <v>1</v>
      </c>
      <c r="F4" s="348"/>
    </row>
    <row r="5" spans="1:9" ht="25.5">
      <c r="A5" s="335"/>
      <c r="B5" s="77" t="s">
        <v>512</v>
      </c>
      <c r="C5" s="52" t="s">
        <v>83</v>
      </c>
      <c r="D5" s="354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2021175.5</v>
      </c>
      <c r="E7" s="179">
        <f>E9</f>
        <v>1866949.8</v>
      </c>
      <c r="F7" s="179">
        <f>F9+F170+F205</f>
        <v>154225.70000000001</v>
      </c>
      <c r="H7" s="307">
        <f>'hat2'!G7-'hat3'!E7</f>
        <v>35427.09999999986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1866949.8</v>
      </c>
      <c r="E9" s="174">
        <f>E11+E24+E67+E82+E92+E126+E141</f>
        <v>1866949.8</v>
      </c>
      <c r="F9" s="174">
        <f>F11+F92+F141</f>
        <v>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667000</v>
      </c>
      <c r="E82" s="179">
        <f>E84+E88</f>
        <v>667000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667000</v>
      </c>
      <c r="E84" s="174">
        <f>E86+E87</f>
        <v>667000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667000</v>
      </c>
      <c r="E86" s="174">
        <f>'hat6'!G416+'hat6'!G717</f>
        <v>667000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'hat6'!G887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'hat6'!G886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453443.5</v>
      </c>
      <c r="E141" s="179">
        <f>E143+E147+E153+E156+E160+E163+E166</f>
        <v>453443.5</v>
      </c>
      <c r="F141" s="179">
        <f>F166</f>
        <v>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449179.5</v>
      </c>
      <c r="E166" s="174">
        <f>E169</f>
        <v>449179.5</v>
      </c>
      <c r="F166" s="174">
        <f>F168</f>
        <v>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'hat6'!G918</f>
        <v>0</v>
      </c>
      <c r="F168" s="174"/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449179.5</v>
      </c>
      <c r="E169" s="174">
        <v>449179.5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154225.70000000001</v>
      </c>
      <c r="E170" s="179" t="s">
        <v>66</v>
      </c>
      <c r="F170" s="179">
        <f>F172+F190+F196+F199</f>
        <v>154225.70000000001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154225.70000000001</v>
      </c>
      <c r="E172" s="174" t="s">
        <v>66</v>
      </c>
      <c r="F172" s="174">
        <f>F174+F179+F184</f>
        <v>154225.70000000001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127900</v>
      </c>
      <c r="E174" s="174"/>
      <c r="F174" s="174">
        <f>F176+F177+F178</f>
        <v>127900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48000</v>
      </c>
      <c r="E178" s="174" t="s">
        <v>66</v>
      </c>
      <c r="F178" s="174">
        <f>'hat6'!H316+'hat6'!H318+'hat6'!H721</f>
        <v>48000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6" t="s">
        <v>204</v>
      </c>
      <c r="B2" s="356"/>
      <c r="C2" s="356"/>
      <c r="D2" s="356"/>
      <c r="E2" s="356"/>
      <c r="F2" s="356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7" t="s">
        <v>788</v>
      </c>
      <c r="B4" s="357"/>
      <c r="C4" s="357"/>
      <c r="D4" s="357"/>
      <c r="E4" s="357"/>
      <c r="F4" s="357"/>
    </row>
    <row r="5" spans="1:8" s="119" customFormat="1" ht="17.25">
      <c r="A5" s="124"/>
      <c r="B5" s="125"/>
      <c r="C5" s="126"/>
      <c r="D5" s="126"/>
      <c r="E5" s="336" t="s">
        <v>731</v>
      </c>
      <c r="F5" s="336"/>
      <c r="H5" s="173"/>
    </row>
    <row r="6" spans="1:8" ht="12.75" customHeight="1">
      <c r="A6" s="358" t="s">
        <v>205</v>
      </c>
      <c r="B6" s="115"/>
      <c r="C6" s="116"/>
      <c r="D6" s="365" t="s">
        <v>206</v>
      </c>
      <c r="E6" s="363" t="s">
        <v>1</v>
      </c>
      <c r="F6" s="364"/>
    </row>
    <row r="7" spans="1:8" s="5" customFormat="1" ht="32.25" customHeight="1">
      <c r="A7" s="359"/>
      <c r="B7" s="118"/>
      <c r="C7" s="117"/>
      <c r="D7" s="366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6" t="s">
        <v>210</v>
      </c>
      <c r="B11" s="356"/>
      <c r="C11" s="356"/>
      <c r="D11" s="356"/>
      <c r="E11" s="356"/>
      <c r="F11" s="356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2" t="s">
        <v>800</v>
      </c>
      <c r="B13" s="362"/>
      <c r="C13" s="362"/>
      <c r="D13" s="362"/>
      <c r="E13" s="362"/>
      <c r="F13" s="362"/>
    </row>
    <row r="14" spans="1:8" s="119" customFormat="1" ht="17.25">
      <c r="A14" s="124"/>
      <c r="B14" s="125"/>
      <c r="C14" s="126"/>
      <c r="D14" s="126"/>
      <c r="E14" s="336" t="s">
        <v>731</v>
      </c>
      <c r="F14" s="336"/>
      <c r="H14" s="173"/>
    </row>
    <row r="15" spans="1:8" ht="29.25" customHeight="1">
      <c r="A15" s="360" t="s">
        <v>672</v>
      </c>
      <c r="B15" s="360" t="s">
        <v>511</v>
      </c>
      <c r="C15" s="360"/>
      <c r="D15" s="361" t="s">
        <v>0</v>
      </c>
      <c r="E15" s="216" t="s">
        <v>211</v>
      </c>
      <c r="F15" s="216"/>
    </row>
    <row r="16" spans="1:8" ht="25.5">
      <c r="A16" s="360"/>
      <c r="B16" s="90" t="s">
        <v>512</v>
      </c>
      <c r="C16" s="91" t="s">
        <v>83</v>
      </c>
      <c r="D16" s="348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5"/>
  <sheetViews>
    <sheetView topLeftCell="A2" workbookViewId="0">
      <selection activeCell="H807" sqref="H807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5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5" t="s">
        <v>734</v>
      </c>
      <c r="G5" s="372" t="s">
        <v>735</v>
      </c>
      <c r="H5" s="372"/>
    </row>
    <row r="6" spans="1:10" s="129" customFormat="1" ht="48" customHeight="1">
      <c r="A6" s="335"/>
      <c r="B6" s="369"/>
      <c r="C6" s="370"/>
      <c r="D6" s="370"/>
      <c r="E6" s="371"/>
      <c r="F6" s="335"/>
      <c r="G6" s="171" t="s">
        <v>736</v>
      </c>
      <c r="H6" s="17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2079525.5</v>
      </c>
      <c r="G8" s="181">
        <f>G9+G126+G168+G224+G412+G462+G516+G590+G713+G826+G912</f>
        <v>1866949.8</v>
      </c>
      <c r="H8" s="181">
        <f>H9+H126+H168+H224+H412+H462+H516+H590+H713+H826+H912</f>
        <v>212575.7</v>
      </c>
      <c r="J8" s="309">
        <f>'hat3'!E7-'hat6'!G8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162825.70000000001</v>
      </c>
      <c r="G224" s="245">
        <f>G226+G240+G267+G287+G307+G344+G352+G378+G404</f>
        <v>97500</v>
      </c>
      <c r="H224" s="245">
        <f>H226+H240+H267+H287+H307+H344+H352+H378+H404</f>
        <v>65325.7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149325.70000000001</v>
      </c>
      <c r="G307" s="245">
        <f>G309+G320+G326+G332+G338</f>
        <v>90000</v>
      </c>
      <c r="H307" s="245">
        <f>H309+H320+H326+H332+H338</f>
        <v>59325.7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149325.70000000001</v>
      </c>
      <c r="G309" s="174">
        <f>SUM(G310:G319)</f>
        <v>90000</v>
      </c>
      <c r="H309" s="174">
        <f>SUM(H310:H319)</f>
        <v>59325.7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22"/>
        <v>29000</v>
      </c>
      <c r="G318" s="264">
        <v>0</v>
      </c>
      <c r="H318" s="265">
        <v>29000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169900</v>
      </c>
      <c r="G462" s="245">
        <f>G464+G472+G480+G492+G500+G508</f>
        <v>90000</v>
      </c>
      <c r="H462" s="245">
        <f>H464+H472+H480+H492+H500+H508</f>
        <v>79900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109900</v>
      </c>
      <c r="G482" s="290">
        <f>SUM(G484:G491)</f>
        <v>30000</v>
      </c>
      <c r="H482" s="290">
        <f t="shared" ref="H482:I482" si="56">SUM(H484:H491)</f>
        <v>79900</v>
      </c>
      <c r="I482" s="290">
        <f t="shared" si="56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7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1" si="87">G713+H713</f>
        <v>451504.8</v>
      </c>
      <c r="G713" s="245">
        <f>G715+G729+G743+G757+G771+G802+G810+G818</f>
        <v>384154.8</v>
      </c>
      <c r="H713" s="245">
        <f>H715+H729+H743+H757+H771+H802+H810+H818</f>
        <v>67350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58350</v>
      </c>
      <c r="G802" s="174">
        <f>G804</f>
        <v>0</v>
      </c>
      <c r="H802" s="174">
        <f>H804</f>
        <v>58350</v>
      </c>
      <c r="O802" s="263"/>
    </row>
    <row r="803" spans="1:15" s="143" customFormat="1" ht="17.2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O803" s="263"/>
    </row>
    <row r="804" spans="1:15" ht="21.75" customHeight="1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58350</v>
      </c>
      <c r="G804" s="174">
        <f>SUM(G806:G809)</f>
        <v>0</v>
      </c>
      <c r="H804" s="174">
        <f>SUM(H806:H809)</f>
        <v>58350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100">G806+H806</f>
        <v>58350</v>
      </c>
      <c r="G806" s="264">
        <v>0</v>
      </c>
      <c r="H806" s="264">
        <v>58350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100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100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7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7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ref="F812" si="101">G812+H812</f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17" si="102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102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102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ref="F818:F860" si="103">G818+H818</f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103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104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104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104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103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103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103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105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105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105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105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103"/>
        <v>0</v>
      </c>
      <c r="G838" s="174">
        <f t="shared" ref="G838:H838" si="106">SUM(G840:G843)</f>
        <v>0</v>
      </c>
      <c r="H838" s="174">
        <f t="shared" si="106"/>
        <v>0</v>
      </c>
    </row>
    <row r="839" spans="1:8">
      <c r="A839" s="140"/>
      <c r="B839" s="44"/>
      <c r="C839" s="144"/>
      <c r="D839" s="144"/>
      <c r="E839" s="141"/>
      <c r="F839" s="172">
        <f t="shared" si="103"/>
        <v>0</v>
      </c>
      <c r="G839" s="174">
        <f t="shared" ref="G839:H839" si="107">SUM(G841:G844)</f>
        <v>0</v>
      </c>
      <c r="H839" s="174">
        <f t="shared" si="107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8">SUM(G842:G845)</f>
        <v>0</v>
      </c>
      <c r="H840" s="174">
        <f t="shared" si="108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103"/>
        <v>0</v>
      </c>
      <c r="G841" s="174">
        <f t="shared" ref="G841:H841" si="109">SUM(G843:G846)</f>
        <v>0</v>
      </c>
      <c r="H841" s="174">
        <f t="shared" si="109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103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103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110">G846+H846</f>
        <v>0</v>
      </c>
      <c r="G846" s="174">
        <f t="shared" ref="G846:H846" si="111">SUM(G848:G851)</f>
        <v>0</v>
      </c>
      <c r="H846" s="174">
        <f t="shared" si="111"/>
        <v>0</v>
      </c>
    </row>
    <row r="847" spans="1:8">
      <c r="A847" s="140"/>
      <c r="B847" s="44"/>
      <c r="C847" s="144"/>
      <c r="D847" s="144"/>
      <c r="E847" s="141"/>
      <c r="F847" s="172">
        <f t="shared" si="110"/>
        <v>0</v>
      </c>
      <c r="G847" s="174">
        <f t="shared" ref="G847:H847" si="112">SUM(G849:G852)</f>
        <v>0</v>
      </c>
      <c r="H847" s="174">
        <f t="shared" si="112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3">SUM(G850:G853)</f>
        <v>0</v>
      </c>
      <c r="H848" s="174">
        <f t="shared" si="11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110"/>
        <v>0</v>
      </c>
      <c r="G849" s="174">
        <f t="shared" ref="G849:H849" si="114">SUM(G851:G854)</f>
        <v>0</v>
      </c>
      <c r="H849" s="174">
        <f t="shared" si="11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103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11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116">G854+H854</f>
        <v>0</v>
      </c>
      <c r="G854" s="174">
        <f t="shared" ref="G854:H854" si="117">SUM(G856:G859)</f>
        <v>0</v>
      </c>
      <c r="H854" s="174">
        <f t="shared" si="117"/>
        <v>0</v>
      </c>
    </row>
    <row r="855" spans="1:8">
      <c r="A855" s="140"/>
      <c r="B855" s="44"/>
      <c r="C855" s="144"/>
      <c r="D855" s="144"/>
      <c r="E855" s="141"/>
      <c r="F855" s="172">
        <f t="shared" si="116"/>
        <v>0</v>
      </c>
      <c r="G855" s="174">
        <f t="shared" ref="G855:H855" si="118">SUM(G857:G860)</f>
        <v>0</v>
      </c>
      <c r="H855" s="174">
        <f t="shared" si="118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9">SUM(G858:G861)</f>
        <v>0</v>
      </c>
      <c r="H856" s="174">
        <f t="shared" si="119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116"/>
        <v>0</v>
      </c>
      <c r="G857" s="174">
        <f t="shared" ref="G857:H857" si="120">SUM(G859:G862)</f>
        <v>0</v>
      </c>
      <c r="H857" s="174">
        <f t="shared" si="120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103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103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121">G862+H862</f>
        <v>0</v>
      </c>
      <c r="G862" s="174">
        <f t="shared" ref="G862:H862" si="122">SUM(G864:G867)</f>
        <v>0</v>
      </c>
      <c r="H862" s="174">
        <f t="shared" si="122"/>
        <v>0</v>
      </c>
    </row>
    <row r="863" spans="1:8">
      <c r="A863" s="140"/>
      <c r="B863" s="44"/>
      <c r="C863" s="144"/>
      <c r="D863" s="144"/>
      <c r="E863" s="141"/>
      <c r="F863" s="172">
        <f t="shared" si="121"/>
        <v>0</v>
      </c>
      <c r="G863" s="174">
        <f t="shared" ref="G863:H863" si="123">SUM(G865:G868)</f>
        <v>0</v>
      </c>
      <c r="H863" s="174">
        <f t="shared" si="123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4">SUM(G866:G869)</f>
        <v>0</v>
      </c>
      <c r="H864" s="174">
        <f t="shared" si="124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121"/>
        <v>0</v>
      </c>
      <c r="G865" s="174">
        <f t="shared" ref="G865:H865" si="125">SUM(G867:G870)</f>
        <v>0</v>
      </c>
      <c r="H865" s="174">
        <f t="shared" si="125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121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121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26">G870+H870</f>
        <v>0</v>
      </c>
      <c r="G870" s="174">
        <f t="shared" ref="G870:H870" si="127">SUM(G872:G875)</f>
        <v>0</v>
      </c>
      <c r="H870" s="174">
        <f t="shared" si="127"/>
        <v>0</v>
      </c>
    </row>
    <row r="871" spans="1:8">
      <c r="A871" s="140"/>
      <c r="B871" s="44"/>
      <c r="C871" s="144"/>
      <c r="D871" s="144"/>
      <c r="E871" s="141"/>
      <c r="F871" s="172">
        <f t="shared" si="126"/>
        <v>0</v>
      </c>
      <c r="G871" s="174">
        <f t="shared" ref="G871:H871" si="128">SUM(G873:G876)</f>
        <v>0</v>
      </c>
      <c r="H871" s="174">
        <f t="shared" si="128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9">SUM(G874:G877)</f>
        <v>0</v>
      </c>
      <c r="H872" s="174">
        <f t="shared" si="129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26"/>
        <v>0</v>
      </c>
      <c r="G873" s="174">
        <f t="shared" ref="G873:H873" si="130">SUM(G875:G878)</f>
        <v>0</v>
      </c>
      <c r="H873" s="174">
        <f t="shared" si="130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26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26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31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31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31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31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31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32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32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32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32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32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33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897" si="134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34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34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ref="F898:F900" si="135">G898+H898</f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3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3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3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3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3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3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3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3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3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3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3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3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3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3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5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5" t="s">
        <v>734</v>
      </c>
      <c r="G5" s="372" t="s">
        <v>735</v>
      </c>
      <c r="H5" s="372"/>
    </row>
    <row r="6" spans="1:10" s="129" customFormat="1" ht="48" customHeight="1">
      <c r="A6" s="335"/>
      <c r="B6" s="369"/>
      <c r="C6" s="370"/>
      <c r="D6" s="370"/>
      <c r="E6" s="371"/>
      <c r="F6" s="335"/>
      <c r="G6" s="312" t="s">
        <v>736</v>
      </c>
      <c r="H6" s="312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9">
        <f>'hat3'!E7-'hat6 7)'!G8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2025-04-10T13:39:13Z</dcterms:modified>
</cp:coreProperties>
</file>